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025" windowWidth="14400" windowHeight="8490" firstSheet="1" activeTab="1"/>
  </bookViews>
  <sheets>
    <sheet name="L7-301" sheetId="1" r:id="rId1"/>
    <sheet name="L7-501 (2)" sheetId="2" r:id="rId2"/>
  </sheets>
  <definedNames/>
  <calcPr fullCalcOnLoad="1"/>
</workbook>
</file>

<file path=xl/sharedStrings.xml><?xml version="1.0" encoding="utf-8"?>
<sst xmlns="http://schemas.openxmlformats.org/spreadsheetml/2006/main" count="159" uniqueCount="70">
  <si>
    <t>Obeh</t>
  </si>
  <si>
    <t>Beh</t>
  </si>
  <si>
    <t>MedelTal</t>
  </si>
  <si>
    <t xml:space="preserve">Sort                  </t>
  </si>
  <si>
    <t>dt/ha</t>
  </si>
  <si>
    <t>rel tal</t>
  </si>
  <si>
    <t>Medeltal</t>
  </si>
  <si>
    <t>Till försöksringsmedlemmar</t>
  </si>
  <si>
    <t>HAVRE</t>
  </si>
  <si>
    <t>Bollerup, Tomelilla</t>
  </si>
  <si>
    <t>Ströö Gård Kristianst.</t>
  </si>
  <si>
    <t>Tvängstorp, Ängelholm</t>
  </si>
  <si>
    <t>SW Stork</t>
  </si>
  <si>
    <t>SW Belinda</t>
  </si>
  <si>
    <t>SW Freja</t>
  </si>
  <si>
    <t>Sw Petra</t>
  </si>
  <si>
    <t>SW Gunhild</t>
  </si>
  <si>
    <t>SW Vendela</t>
  </si>
  <si>
    <t>Markant PL</t>
  </si>
  <si>
    <t>Freddy SSd</t>
  </si>
  <si>
    <t>LP Tikal SSd</t>
  </si>
  <si>
    <t>Fungicidbehandling i block II och III; 0,3 l/ha Amistar + 0,6 l/ha Stereo i st 45-47</t>
  </si>
  <si>
    <t>VÅRVETE</t>
  </si>
  <si>
    <t>effekt</t>
  </si>
  <si>
    <t>LSD F1</t>
  </si>
  <si>
    <t>LSD F2</t>
  </si>
  <si>
    <t>C.V. %</t>
  </si>
  <si>
    <t>SW 99420</t>
  </si>
  <si>
    <t>SW 97278</t>
  </si>
  <si>
    <t>Boxer PL</t>
  </si>
  <si>
    <t>NS 1259 SSd</t>
  </si>
  <si>
    <t>SW Ellen</t>
  </si>
  <si>
    <t xml:space="preserve">SW Kerstin </t>
  </si>
  <si>
    <t xml:space="preserve">Chantilly SSd </t>
  </si>
  <si>
    <t xml:space="preserve">Preliminära snabbvattenhaltsjusterade skördesiffror från årets sortförsök i havre.  </t>
  </si>
  <si>
    <t>Kontant*SSd</t>
  </si>
  <si>
    <t>L7-501, 204/02 L-län</t>
  </si>
  <si>
    <t>L7-501, 4/02 L-län</t>
  </si>
  <si>
    <t>L7-501, 401/02 L-län</t>
  </si>
  <si>
    <t>* Dvärghavre som odlats mellan blocken på grund av omfattande skyddsruteplanering och därför inte är helt jämförbar. Endast odlad i tre av försöken på styvare lerjord.</t>
  </si>
  <si>
    <t>SW 39109</t>
  </si>
  <si>
    <t>IGP Amaretto PL</t>
  </si>
  <si>
    <t>SW Estrad 38229</t>
  </si>
  <si>
    <t>Siffrorna i "rutan" på LSD F 1 - raden är medelskörden i försöket.</t>
  </si>
  <si>
    <t>Borgeby gård, Borgeby</t>
  </si>
  <si>
    <t xml:space="preserve">L7-501, 506/02 M-län </t>
  </si>
  <si>
    <t>L7-501, 708/02 M-län</t>
  </si>
  <si>
    <t>Gunnestorp, Kattarp</t>
  </si>
  <si>
    <t>L7-501, 919/02 M-län</t>
  </si>
  <si>
    <t>Brunslöv, Hörby</t>
  </si>
  <si>
    <t>Försöket i Brunslöv ej medräknat i medelvärdet då snabbvattenhalter inte har tagits.</t>
  </si>
  <si>
    <t>Medeltal, 5 försök i Skåne</t>
  </si>
  <si>
    <t xml:space="preserve">Preliminära snabbvattenhaltsjusterade skördesiffror från årets sortförsök i vårvete  </t>
  </si>
  <si>
    <t>L7-301, 2/02 L-län</t>
  </si>
  <si>
    <t>Eskiltorps G. Vittskövle</t>
  </si>
  <si>
    <t xml:space="preserve">L7-301, 202/02 L-län </t>
  </si>
  <si>
    <t>Activs Gård Tomelilla</t>
  </si>
  <si>
    <t>L7-301, 915/02 M-län</t>
  </si>
  <si>
    <t>Näsby Gård Skurup</t>
  </si>
  <si>
    <t>L7-301, 353/02 M-län</t>
  </si>
  <si>
    <t>Uppåkra Staffanstorp</t>
  </si>
  <si>
    <t>SW Dragon</t>
  </si>
  <si>
    <t>SW Vals 37346</t>
  </si>
  <si>
    <t>SW Vinjett</t>
  </si>
  <si>
    <t>IGP Triso SSd</t>
  </si>
  <si>
    <t>LP Fasan SSd</t>
  </si>
  <si>
    <t>ZEL Tybult SSd</t>
  </si>
  <si>
    <t>SW Milljet 38431</t>
  </si>
  <si>
    <t>Medeltal,4 försök i Skåne</t>
  </si>
  <si>
    <t xml:space="preserve">Fungicidbehandling i block II och III; 0,5 l Tilt Top och i stadium 47;  0,6 l/ha Amistar + 0,4 l/ha Forbel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</si>
</sst>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0"/>
    <numFmt numFmtId="167" formatCode="0.0000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" fillId="0" borderId="2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164" fontId="11" fillId="0" borderId="2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4" fontId="10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B19" sqref="B19"/>
    </sheetView>
  </sheetViews>
  <sheetFormatPr defaultColWidth="9.140625" defaultRowHeight="12.75"/>
  <cols>
    <col min="1" max="1" width="15.57421875" style="0" customWidth="1"/>
    <col min="2" max="23" width="5.8515625" style="0" customWidth="1"/>
  </cols>
  <sheetData>
    <row r="1" ht="15.75">
      <c r="A1" s="1" t="s">
        <v>7</v>
      </c>
    </row>
    <row r="3" ht="15.75" thickBot="1">
      <c r="A3" s="20" t="s">
        <v>52</v>
      </c>
    </row>
    <row r="4" spans="1:23" ht="12.75">
      <c r="A4" s="22" t="s">
        <v>22</v>
      </c>
      <c r="B4" s="23" t="s">
        <v>53</v>
      </c>
      <c r="C4" s="24"/>
      <c r="D4" s="25"/>
      <c r="E4" s="23"/>
      <c r="F4" s="81" t="s">
        <v>55</v>
      </c>
      <c r="G4" s="23"/>
      <c r="H4" s="25"/>
      <c r="I4" s="23"/>
      <c r="J4" s="26" t="s">
        <v>57</v>
      </c>
      <c r="K4" s="23"/>
      <c r="L4" s="25"/>
      <c r="M4" s="27"/>
      <c r="N4" s="26" t="s">
        <v>59</v>
      </c>
      <c r="O4" s="23"/>
      <c r="P4" s="25"/>
      <c r="Q4" s="27"/>
      <c r="R4" s="23" t="s">
        <v>68</v>
      </c>
      <c r="S4" s="23"/>
      <c r="T4" s="23"/>
      <c r="U4" s="23"/>
      <c r="V4" s="25"/>
      <c r="W4" s="28"/>
    </row>
    <row r="5" spans="1:23" ht="13.5" thickBot="1">
      <c r="A5" s="82">
        <v>2002</v>
      </c>
      <c r="B5" s="29" t="s">
        <v>54</v>
      </c>
      <c r="C5" s="30"/>
      <c r="D5" s="31"/>
      <c r="E5" s="29"/>
      <c r="F5" s="53" t="s">
        <v>56</v>
      </c>
      <c r="G5" s="29"/>
      <c r="H5" s="31"/>
      <c r="I5" s="29"/>
      <c r="J5" s="32" t="s">
        <v>58</v>
      </c>
      <c r="K5" s="29"/>
      <c r="L5" s="31"/>
      <c r="M5" s="33"/>
      <c r="N5" s="32" t="s">
        <v>60</v>
      </c>
      <c r="O5" s="29"/>
      <c r="P5" s="31"/>
      <c r="Q5" s="29"/>
      <c r="R5" s="32"/>
      <c r="S5" s="29"/>
      <c r="T5" s="29"/>
      <c r="U5" s="29"/>
      <c r="V5" s="31"/>
      <c r="W5" s="34"/>
    </row>
    <row r="6" spans="1:23" ht="12.75">
      <c r="A6" s="35"/>
      <c r="B6" s="72" t="s">
        <v>0</v>
      </c>
      <c r="C6" s="36" t="s">
        <v>1</v>
      </c>
      <c r="D6" s="74" t="s">
        <v>2</v>
      </c>
      <c r="E6" s="83"/>
      <c r="F6" s="84" t="s">
        <v>0</v>
      </c>
      <c r="G6" s="36" t="s">
        <v>1</v>
      </c>
      <c r="H6" s="74" t="s">
        <v>2</v>
      </c>
      <c r="I6" s="76"/>
      <c r="J6" s="36" t="s">
        <v>0</v>
      </c>
      <c r="K6" s="36" t="s">
        <v>1</v>
      </c>
      <c r="L6" s="74" t="s">
        <v>6</v>
      </c>
      <c r="M6" s="76"/>
      <c r="N6" s="36" t="s">
        <v>0</v>
      </c>
      <c r="O6" s="36" t="s">
        <v>1</v>
      </c>
      <c r="P6" s="74" t="s">
        <v>6</v>
      </c>
      <c r="Q6" s="83"/>
      <c r="R6" s="117" t="s">
        <v>0</v>
      </c>
      <c r="S6" s="36" t="s">
        <v>1</v>
      </c>
      <c r="T6" s="36" t="s">
        <v>1</v>
      </c>
      <c r="U6" s="3" t="s">
        <v>1</v>
      </c>
      <c r="V6" s="74" t="s">
        <v>6</v>
      </c>
      <c r="W6" s="75"/>
    </row>
    <row r="7" spans="1:23" ht="13.5" thickBot="1">
      <c r="A7" s="114" t="s">
        <v>3</v>
      </c>
      <c r="B7" s="47" t="s">
        <v>4</v>
      </c>
      <c r="C7" s="47" t="s">
        <v>4</v>
      </c>
      <c r="D7" s="73" t="s">
        <v>4</v>
      </c>
      <c r="E7" s="47" t="s">
        <v>5</v>
      </c>
      <c r="F7" s="115" t="s">
        <v>4</v>
      </c>
      <c r="G7" s="47" t="s">
        <v>4</v>
      </c>
      <c r="H7" s="73" t="s">
        <v>4</v>
      </c>
      <c r="I7" s="116" t="s">
        <v>5</v>
      </c>
      <c r="J7" s="47" t="s">
        <v>4</v>
      </c>
      <c r="K7" s="47" t="s">
        <v>4</v>
      </c>
      <c r="L7" s="73" t="s">
        <v>4</v>
      </c>
      <c r="M7" s="116" t="s">
        <v>5</v>
      </c>
      <c r="N7" s="47" t="s">
        <v>4</v>
      </c>
      <c r="O7" s="47" t="s">
        <v>4</v>
      </c>
      <c r="P7" s="73" t="s">
        <v>4</v>
      </c>
      <c r="Q7" s="47" t="s">
        <v>5</v>
      </c>
      <c r="R7" s="73" t="s">
        <v>4</v>
      </c>
      <c r="S7" s="47" t="s">
        <v>23</v>
      </c>
      <c r="T7" s="47" t="s">
        <v>4</v>
      </c>
      <c r="U7" s="112" t="s">
        <v>5</v>
      </c>
      <c r="V7" s="73" t="s">
        <v>4</v>
      </c>
      <c r="W7" s="113" t="s">
        <v>5</v>
      </c>
    </row>
    <row r="8" spans="1:24" ht="12.75">
      <c r="A8" s="2" t="s">
        <v>61</v>
      </c>
      <c r="B8" s="6">
        <v>60.3</v>
      </c>
      <c r="C8" s="118">
        <v>76.1</v>
      </c>
      <c r="D8" s="118">
        <f aca="true" t="shared" si="0" ref="D8:D17">(C8+B8)/2</f>
        <v>68.19999999999999</v>
      </c>
      <c r="E8" s="70">
        <f>D8/0.682</f>
        <v>99.99999999999997</v>
      </c>
      <c r="F8" s="6">
        <v>74.3</v>
      </c>
      <c r="G8" s="118">
        <v>81.3</v>
      </c>
      <c r="H8" s="118">
        <f aca="true" t="shared" si="1" ref="H8:H17">(G8+F8)/2</f>
        <v>77.8</v>
      </c>
      <c r="I8" s="70">
        <f aca="true" t="shared" si="2" ref="I8:I17">H8/0.905</f>
        <v>85.96685082872928</v>
      </c>
      <c r="J8" s="6">
        <v>76.9</v>
      </c>
      <c r="K8" s="118">
        <v>79.2</v>
      </c>
      <c r="L8" s="118">
        <f aca="true" t="shared" si="3" ref="L8:L17">(K8+J8)/2</f>
        <v>78.05000000000001</v>
      </c>
      <c r="M8" s="70">
        <f aca="true" t="shared" si="4" ref="M8:M17">L8/0.668</f>
        <v>116.84131736526948</v>
      </c>
      <c r="N8" s="119">
        <v>94.4</v>
      </c>
      <c r="O8" s="118">
        <v>99.2</v>
      </c>
      <c r="P8" s="118">
        <f aca="true" t="shared" si="5" ref="P8:P17">(O8+N8)/2</f>
        <v>96.80000000000001</v>
      </c>
      <c r="Q8" s="70">
        <f aca="true" t="shared" si="6" ref="Q8:Q17">P8/0.915</f>
        <v>105.79234972677597</v>
      </c>
      <c r="R8" s="6">
        <f>(B8+F8+J8+N8)/4</f>
        <v>76.475</v>
      </c>
      <c r="S8" s="118">
        <f>T8-R8</f>
        <v>7.474999999999994</v>
      </c>
      <c r="T8" s="118">
        <f>(C8+G8+K8+O8)/4</f>
        <v>83.94999999999999</v>
      </c>
      <c r="U8" s="70">
        <f>T8/0.84</f>
        <v>99.94047619047618</v>
      </c>
      <c r="V8" s="118">
        <f>(R8+T8)/2</f>
        <v>80.21249999999999</v>
      </c>
      <c r="W8" s="71">
        <f>V8/0.802</f>
        <v>100.0155860349127</v>
      </c>
      <c r="X8" s="44"/>
    </row>
    <row r="9" spans="1:24" ht="12.75">
      <c r="A9" s="8" t="s">
        <v>62</v>
      </c>
      <c r="B9" s="9">
        <v>60.9</v>
      </c>
      <c r="C9" s="10">
        <v>75.1</v>
      </c>
      <c r="D9" s="10">
        <f t="shared" si="0"/>
        <v>68</v>
      </c>
      <c r="E9" s="5">
        <f aca="true" t="shared" si="7" ref="E9:E17">D9/0.682</f>
        <v>99.70674486803519</v>
      </c>
      <c r="F9" s="9">
        <v>75.3</v>
      </c>
      <c r="G9" s="10">
        <v>81.4</v>
      </c>
      <c r="H9" s="10">
        <f t="shared" si="1"/>
        <v>78.35</v>
      </c>
      <c r="I9" s="5">
        <f t="shared" si="2"/>
        <v>86.57458563535911</v>
      </c>
      <c r="J9" s="9">
        <v>74.2</v>
      </c>
      <c r="K9" s="10">
        <v>83.4</v>
      </c>
      <c r="L9" s="10">
        <f t="shared" si="3"/>
        <v>78.80000000000001</v>
      </c>
      <c r="M9" s="5">
        <f t="shared" si="4"/>
        <v>117.96407185628743</v>
      </c>
      <c r="N9" s="120">
        <v>95.2</v>
      </c>
      <c r="O9" s="10">
        <v>101</v>
      </c>
      <c r="P9" s="10">
        <f t="shared" si="5"/>
        <v>98.1</v>
      </c>
      <c r="Q9" s="5">
        <f t="shared" si="6"/>
        <v>107.21311475409836</v>
      </c>
      <c r="R9" s="9">
        <f aca="true" t="shared" si="8" ref="R9:R17">(B9+F9+J9+N9)/4</f>
        <v>76.39999999999999</v>
      </c>
      <c r="S9" s="10">
        <f aca="true" t="shared" si="9" ref="S9:S17">T9-R9</f>
        <v>8.825000000000003</v>
      </c>
      <c r="T9" s="10">
        <f aca="true" t="shared" si="10" ref="T9:T17">(C9+G9+K9+O9)/4</f>
        <v>85.225</v>
      </c>
      <c r="U9" s="5">
        <f aca="true" t="shared" si="11" ref="U9:U17">T9/0.84</f>
        <v>101.45833333333333</v>
      </c>
      <c r="V9" s="10">
        <f aca="true" t="shared" si="12" ref="V9:V17">(R9+T9)/2</f>
        <v>80.8125</v>
      </c>
      <c r="W9" s="7">
        <f aca="true" t="shared" si="13" ref="W9:W17">V9/0.802</f>
        <v>100.76371571072319</v>
      </c>
      <c r="X9" s="44"/>
    </row>
    <row r="10" spans="1:24" ht="12.75">
      <c r="A10" s="8" t="s">
        <v>63</v>
      </c>
      <c r="B10" s="9">
        <v>66.1</v>
      </c>
      <c r="C10" s="10">
        <v>81.3</v>
      </c>
      <c r="D10" s="10">
        <f t="shared" si="0"/>
        <v>73.69999999999999</v>
      </c>
      <c r="E10" s="5">
        <f t="shared" si="7"/>
        <v>108.06451612903223</v>
      </c>
      <c r="F10" s="9">
        <v>74.6</v>
      </c>
      <c r="G10" s="10">
        <v>83.7</v>
      </c>
      <c r="H10" s="10">
        <f t="shared" si="1"/>
        <v>79.15</v>
      </c>
      <c r="I10" s="5">
        <f t="shared" si="2"/>
        <v>87.45856353591161</v>
      </c>
      <c r="J10" s="9">
        <v>77.5</v>
      </c>
      <c r="K10" s="10">
        <v>86.1</v>
      </c>
      <c r="L10" s="10">
        <f t="shared" si="3"/>
        <v>81.8</v>
      </c>
      <c r="M10" s="5">
        <f t="shared" si="4"/>
        <v>122.45508982035928</v>
      </c>
      <c r="N10" s="120">
        <v>92.6</v>
      </c>
      <c r="O10" s="10">
        <v>102.8</v>
      </c>
      <c r="P10" s="10">
        <f t="shared" si="5"/>
        <v>97.69999999999999</v>
      </c>
      <c r="Q10" s="5">
        <f t="shared" si="6"/>
        <v>106.77595628415298</v>
      </c>
      <c r="R10" s="9">
        <f t="shared" si="8"/>
        <v>77.69999999999999</v>
      </c>
      <c r="S10" s="10">
        <f t="shared" si="9"/>
        <v>10.775000000000006</v>
      </c>
      <c r="T10" s="10">
        <f t="shared" si="10"/>
        <v>88.475</v>
      </c>
      <c r="U10" s="5">
        <f t="shared" si="11"/>
        <v>105.32738095238095</v>
      </c>
      <c r="V10" s="10">
        <f t="shared" si="12"/>
        <v>83.08749999999999</v>
      </c>
      <c r="W10" s="7">
        <f t="shared" si="13"/>
        <v>103.6003740648379</v>
      </c>
      <c r="X10" s="44"/>
    </row>
    <row r="11" spans="1:24" ht="12.75">
      <c r="A11" s="8" t="s">
        <v>64</v>
      </c>
      <c r="B11" s="9">
        <v>69.4</v>
      </c>
      <c r="C11" s="10">
        <v>80.9</v>
      </c>
      <c r="D11" s="10">
        <f t="shared" si="0"/>
        <v>75.15</v>
      </c>
      <c r="E11" s="5">
        <f t="shared" si="7"/>
        <v>110.19061583577712</v>
      </c>
      <c r="F11" s="9">
        <v>68.4</v>
      </c>
      <c r="G11" s="10">
        <v>82.7</v>
      </c>
      <c r="H11" s="10">
        <f t="shared" si="1"/>
        <v>75.55000000000001</v>
      </c>
      <c r="I11" s="5">
        <f t="shared" si="2"/>
        <v>83.48066298342542</v>
      </c>
      <c r="J11" s="9">
        <v>73</v>
      </c>
      <c r="K11" s="10">
        <v>80.9</v>
      </c>
      <c r="L11" s="10">
        <f t="shared" si="3"/>
        <v>76.95</v>
      </c>
      <c r="M11" s="5">
        <f t="shared" si="4"/>
        <v>115.1946107784431</v>
      </c>
      <c r="N11" s="120">
        <v>83.4</v>
      </c>
      <c r="O11" s="10">
        <v>100.3</v>
      </c>
      <c r="P11" s="10">
        <f t="shared" si="5"/>
        <v>91.85</v>
      </c>
      <c r="Q11" s="5">
        <f t="shared" si="6"/>
        <v>100.38251366120218</v>
      </c>
      <c r="R11" s="9">
        <f t="shared" si="8"/>
        <v>73.55000000000001</v>
      </c>
      <c r="S11" s="10">
        <f t="shared" si="9"/>
        <v>12.649999999999991</v>
      </c>
      <c r="T11" s="10">
        <f t="shared" si="10"/>
        <v>86.2</v>
      </c>
      <c r="U11" s="5">
        <f t="shared" si="11"/>
        <v>102.61904761904762</v>
      </c>
      <c r="V11" s="10">
        <f t="shared" si="12"/>
        <v>79.875</v>
      </c>
      <c r="W11" s="7">
        <f t="shared" si="13"/>
        <v>99.59476309226932</v>
      </c>
      <c r="X11" s="44"/>
    </row>
    <row r="12" spans="1:24" ht="12.75">
      <c r="A12" s="11" t="s">
        <v>65</v>
      </c>
      <c r="B12" s="12">
        <v>62.6</v>
      </c>
      <c r="C12" s="13">
        <v>79.5</v>
      </c>
      <c r="D12" s="13">
        <f t="shared" si="0"/>
        <v>71.05</v>
      </c>
      <c r="E12" s="14">
        <f t="shared" si="7"/>
        <v>104.17888563049853</v>
      </c>
      <c r="F12" s="12">
        <v>69.4</v>
      </c>
      <c r="G12" s="13">
        <v>87.1</v>
      </c>
      <c r="H12" s="13">
        <f t="shared" si="1"/>
        <v>78.25</v>
      </c>
      <c r="I12" s="61">
        <f t="shared" si="2"/>
        <v>86.46408839779005</v>
      </c>
      <c r="J12" s="12">
        <v>69.9</v>
      </c>
      <c r="K12" s="13">
        <v>81.8</v>
      </c>
      <c r="L12" s="13">
        <f t="shared" si="3"/>
        <v>75.85</v>
      </c>
      <c r="M12" s="61">
        <f t="shared" si="4"/>
        <v>113.54790419161675</v>
      </c>
      <c r="N12" s="121">
        <v>82</v>
      </c>
      <c r="O12" s="13">
        <v>98.1</v>
      </c>
      <c r="P12" s="13">
        <f t="shared" si="5"/>
        <v>90.05</v>
      </c>
      <c r="Q12" s="14">
        <f t="shared" si="6"/>
        <v>98.41530054644808</v>
      </c>
      <c r="R12" s="12">
        <f t="shared" si="8"/>
        <v>70.975</v>
      </c>
      <c r="S12" s="13">
        <f t="shared" si="9"/>
        <v>15.650000000000006</v>
      </c>
      <c r="T12" s="13">
        <f t="shared" si="10"/>
        <v>86.625</v>
      </c>
      <c r="U12" s="14">
        <f t="shared" si="11"/>
        <v>103.125</v>
      </c>
      <c r="V12" s="13">
        <f t="shared" si="12"/>
        <v>78.8</v>
      </c>
      <c r="W12" s="15">
        <f t="shared" si="13"/>
        <v>98.25436408977555</v>
      </c>
      <c r="X12" s="44"/>
    </row>
    <row r="13" spans="1:24" ht="12.75">
      <c r="A13" s="8" t="s">
        <v>66</v>
      </c>
      <c r="B13" s="9">
        <v>79</v>
      </c>
      <c r="C13" s="10">
        <v>88.2</v>
      </c>
      <c r="D13" s="10">
        <f t="shared" si="0"/>
        <v>83.6</v>
      </c>
      <c r="E13" s="5">
        <f t="shared" si="7"/>
        <v>122.5806451612903</v>
      </c>
      <c r="F13" s="9">
        <v>87.9</v>
      </c>
      <c r="G13" s="10">
        <v>96</v>
      </c>
      <c r="H13" s="10">
        <f t="shared" si="1"/>
        <v>91.95</v>
      </c>
      <c r="I13" s="5">
        <f t="shared" si="2"/>
        <v>101.60220994475138</v>
      </c>
      <c r="J13" s="9">
        <v>87.3</v>
      </c>
      <c r="K13" s="10">
        <v>93.9</v>
      </c>
      <c r="L13" s="10">
        <f t="shared" si="3"/>
        <v>90.6</v>
      </c>
      <c r="M13" s="5">
        <f t="shared" si="4"/>
        <v>135.62874251497004</v>
      </c>
      <c r="N13" s="120">
        <v>107.8</v>
      </c>
      <c r="O13" s="10">
        <v>115.8</v>
      </c>
      <c r="P13" s="10">
        <f t="shared" si="5"/>
        <v>111.8</v>
      </c>
      <c r="Q13" s="5">
        <f t="shared" si="6"/>
        <v>122.18579234972677</v>
      </c>
      <c r="R13" s="9">
        <f t="shared" si="8"/>
        <v>90.5</v>
      </c>
      <c r="S13" s="10">
        <f t="shared" si="9"/>
        <v>7.9750000000000085</v>
      </c>
      <c r="T13" s="10">
        <f t="shared" si="10"/>
        <v>98.47500000000001</v>
      </c>
      <c r="U13" s="5">
        <f t="shared" si="11"/>
        <v>117.23214285714288</v>
      </c>
      <c r="V13" s="10">
        <f t="shared" si="12"/>
        <v>94.48750000000001</v>
      </c>
      <c r="W13" s="7">
        <f t="shared" si="13"/>
        <v>117.81483790523691</v>
      </c>
      <c r="X13" s="44"/>
    </row>
    <row r="14" spans="1:24" ht="12.75">
      <c r="A14" s="8" t="s">
        <v>42</v>
      </c>
      <c r="B14" s="9">
        <v>63.9</v>
      </c>
      <c r="C14" s="10">
        <v>76.9</v>
      </c>
      <c r="D14" s="10">
        <f t="shared" si="0"/>
        <v>70.4</v>
      </c>
      <c r="E14" s="5">
        <f t="shared" si="7"/>
        <v>103.2258064516129</v>
      </c>
      <c r="F14" s="9">
        <v>78.5</v>
      </c>
      <c r="G14" s="10">
        <v>83.5</v>
      </c>
      <c r="H14" s="10">
        <f t="shared" si="1"/>
        <v>81</v>
      </c>
      <c r="I14" s="5">
        <f t="shared" si="2"/>
        <v>89.50276243093923</v>
      </c>
      <c r="J14" s="9">
        <v>76.8</v>
      </c>
      <c r="K14" s="10">
        <v>90.5</v>
      </c>
      <c r="L14" s="10">
        <f t="shared" si="3"/>
        <v>83.65</v>
      </c>
      <c r="M14" s="5">
        <f t="shared" si="4"/>
        <v>125.22455089820359</v>
      </c>
      <c r="N14" s="120">
        <v>95.9</v>
      </c>
      <c r="O14" s="10">
        <v>106.1</v>
      </c>
      <c r="P14" s="10">
        <f t="shared" si="5"/>
        <v>101</v>
      </c>
      <c r="Q14" s="5">
        <f t="shared" si="6"/>
        <v>110.38251366120218</v>
      </c>
      <c r="R14" s="9">
        <f t="shared" si="8"/>
        <v>78.775</v>
      </c>
      <c r="S14" s="10">
        <f t="shared" si="9"/>
        <v>10.474999999999994</v>
      </c>
      <c r="T14" s="10">
        <f t="shared" si="10"/>
        <v>89.25</v>
      </c>
      <c r="U14" s="5">
        <f t="shared" si="11"/>
        <v>106.25</v>
      </c>
      <c r="V14" s="10">
        <f t="shared" si="12"/>
        <v>84.0125</v>
      </c>
      <c r="W14" s="7">
        <f t="shared" si="13"/>
        <v>104.75374064837905</v>
      </c>
      <c r="X14" s="44"/>
    </row>
    <row r="15" spans="1:24" ht="12.75">
      <c r="A15" s="8" t="s">
        <v>67</v>
      </c>
      <c r="B15" s="9">
        <v>64.2</v>
      </c>
      <c r="C15" s="10">
        <v>75.3</v>
      </c>
      <c r="D15" s="10">
        <f t="shared" si="0"/>
        <v>69.75</v>
      </c>
      <c r="E15" s="5">
        <f t="shared" si="7"/>
        <v>102.27272727272727</v>
      </c>
      <c r="F15" s="9">
        <v>71.1</v>
      </c>
      <c r="G15" s="10">
        <v>78.8</v>
      </c>
      <c r="H15" s="10">
        <f t="shared" si="1"/>
        <v>74.94999999999999</v>
      </c>
      <c r="I15" s="5">
        <f t="shared" si="2"/>
        <v>82.81767955801104</v>
      </c>
      <c r="J15" s="9">
        <v>73.3</v>
      </c>
      <c r="K15" s="10">
        <v>81.1</v>
      </c>
      <c r="L15" s="10">
        <f t="shared" si="3"/>
        <v>77.19999999999999</v>
      </c>
      <c r="M15" s="5">
        <f t="shared" si="4"/>
        <v>115.56886227544908</v>
      </c>
      <c r="N15" s="120">
        <v>95.4</v>
      </c>
      <c r="O15" s="10">
        <v>100.2</v>
      </c>
      <c r="P15" s="10">
        <f t="shared" si="5"/>
        <v>97.80000000000001</v>
      </c>
      <c r="Q15" s="5">
        <f t="shared" si="6"/>
        <v>106.88524590163935</v>
      </c>
      <c r="R15" s="9">
        <f t="shared" si="8"/>
        <v>76</v>
      </c>
      <c r="S15" s="10">
        <f t="shared" si="9"/>
        <v>7.849999999999994</v>
      </c>
      <c r="T15" s="10">
        <f t="shared" si="10"/>
        <v>83.85</v>
      </c>
      <c r="U15" s="5">
        <f t="shared" si="11"/>
        <v>99.82142857142857</v>
      </c>
      <c r="V15" s="10">
        <f t="shared" si="12"/>
        <v>79.925</v>
      </c>
      <c r="W15" s="7">
        <f t="shared" si="13"/>
        <v>99.6571072319202</v>
      </c>
      <c r="X15" s="44"/>
    </row>
    <row r="16" spans="1:24" ht="12.75">
      <c r="A16" s="8" t="s">
        <v>40</v>
      </c>
      <c r="B16" s="9">
        <v>71.1</v>
      </c>
      <c r="C16" s="10">
        <v>76.7</v>
      </c>
      <c r="D16" s="10">
        <f t="shared" si="0"/>
        <v>73.9</v>
      </c>
      <c r="E16" s="5">
        <f t="shared" si="7"/>
        <v>108.35777126099707</v>
      </c>
      <c r="F16" s="9">
        <v>73.9</v>
      </c>
      <c r="G16" s="10">
        <v>79.9</v>
      </c>
      <c r="H16" s="10">
        <f t="shared" si="1"/>
        <v>76.9</v>
      </c>
      <c r="I16" s="5">
        <f t="shared" si="2"/>
        <v>84.97237569060773</v>
      </c>
      <c r="J16" s="9">
        <v>77.6</v>
      </c>
      <c r="K16" s="10">
        <v>85.5</v>
      </c>
      <c r="L16" s="10">
        <f t="shared" si="3"/>
        <v>81.55</v>
      </c>
      <c r="M16" s="5">
        <f t="shared" si="4"/>
        <v>122.08083832335328</v>
      </c>
      <c r="N16" s="120">
        <v>96.7</v>
      </c>
      <c r="O16" s="59">
        <v>105.5</v>
      </c>
      <c r="P16" s="10">
        <f t="shared" si="5"/>
        <v>101.1</v>
      </c>
      <c r="Q16" s="5">
        <f t="shared" si="6"/>
        <v>110.49180327868851</v>
      </c>
      <c r="R16" s="9">
        <f t="shared" si="8"/>
        <v>79.825</v>
      </c>
      <c r="S16" s="10">
        <f t="shared" si="9"/>
        <v>7.075000000000003</v>
      </c>
      <c r="T16" s="10">
        <f t="shared" si="10"/>
        <v>86.9</v>
      </c>
      <c r="U16" s="5">
        <f t="shared" si="11"/>
        <v>103.45238095238096</v>
      </c>
      <c r="V16" s="10">
        <f t="shared" si="12"/>
        <v>83.36250000000001</v>
      </c>
      <c r="W16" s="7">
        <f t="shared" si="13"/>
        <v>103.94326683291771</v>
      </c>
      <c r="X16" s="44"/>
    </row>
    <row r="17" spans="1:24" ht="13.5" thickBot="1">
      <c r="A17" s="4" t="s">
        <v>41</v>
      </c>
      <c r="B17" s="16">
        <v>66.6</v>
      </c>
      <c r="C17" s="17">
        <v>80.7</v>
      </c>
      <c r="D17" s="17">
        <f t="shared" si="0"/>
        <v>73.65</v>
      </c>
      <c r="E17" s="18">
        <f t="shared" si="7"/>
        <v>107.99120234604105</v>
      </c>
      <c r="F17" s="16">
        <v>70</v>
      </c>
      <c r="G17" s="17">
        <v>84.2</v>
      </c>
      <c r="H17" s="17">
        <f t="shared" si="1"/>
        <v>77.1</v>
      </c>
      <c r="I17" s="62">
        <f t="shared" si="2"/>
        <v>85.19337016574585</v>
      </c>
      <c r="J17" s="16">
        <v>79</v>
      </c>
      <c r="K17" s="17">
        <v>90.1</v>
      </c>
      <c r="L17" s="17">
        <f t="shared" si="3"/>
        <v>84.55</v>
      </c>
      <c r="M17" s="62">
        <f t="shared" si="4"/>
        <v>126.57185628742513</v>
      </c>
      <c r="N17" s="122">
        <v>89.8</v>
      </c>
      <c r="O17" s="123">
        <v>102.3</v>
      </c>
      <c r="P17" s="17">
        <f t="shared" si="5"/>
        <v>96.05</v>
      </c>
      <c r="Q17" s="18">
        <f t="shared" si="6"/>
        <v>104.97267759562841</v>
      </c>
      <c r="R17" s="16">
        <f t="shared" si="8"/>
        <v>76.35</v>
      </c>
      <c r="S17" s="17">
        <f t="shared" si="9"/>
        <v>12.975000000000009</v>
      </c>
      <c r="T17" s="17">
        <f t="shared" si="10"/>
        <v>89.325</v>
      </c>
      <c r="U17" s="18">
        <f t="shared" si="11"/>
        <v>106.33928571428572</v>
      </c>
      <c r="V17" s="17">
        <f t="shared" si="12"/>
        <v>82.8375</v>
      </c>
      <c r="W17" s="19">
        <f t="shared" si="13"/>
        <v>103.28865336658355</v>
      </c>
      <c r="X17" s="44"/>
    </row>
    <row r="18" spans="1:24" ht="12.75">
      <c r="A18" s="97" t="s">
        <v>24</v>
      </c>
      <c r="B18" s="111">
        <f>SUM(B8:B17)/10</f>
        <v>66.41</v>
      </c>
      <c r="C18" s="111">
        <f>SUM(C8:C17)/10</f>
        <v>79.07000000000001</v>
      </c>
      <c r="D18" s="99"/>
      <c r="E18" s="101">
        <v>177</v>
      </c>
      <c r="F18" s="111">
        <f>SUM(F8:F17)/10</f>
        <v>74.34</v>
      </c>
      <c r="G18" s="111">
        <f>SUM(G8:G17)/10</f>
        <v>83.85999999999999</v>
      </c>
      <c r="H18" s="99"/>
      <c r="I18" s="101">
        <v>169</v>
      </c>
      <c r="J18" s="111">
        <f>SUM(J8:J17)/10</f>
        <v>76.55</v>
      </c>
      <c r="K18" s="111">
        <f>SUM(K8:K17)/10</f>
        <v>85.25000000000001</v>
      </c>
      <c r="L18" s="99"/>
      <c r="M18" s="101">
        <v>250</v>
      </c>
      <c r="N18" s="111">
        <f>SUM(N8:N17)/10</f>
        <v>93.32</v>
      </c>
      <c r="O18" s="111">
        <f>SUM(O8:O17)/10</f>
        <v>103.13</v>
      </c>
      <c r="P18" s="99"/>
      <c r="Q18" s="101">
        <v>105</v>
      </c>
      <c r="R18" s="100">
        <f>SUM(R8:R17)/10</f>
        <v>77.655</v>
      </c>
      <c r="S18" s="100"/>
      <c r="T18" s="100">
        <f>SUM(T8:T17)/10</f>
        <v>87.8275</v>
      </c>
      <c r="U18" s="99"/>
      <c r="V18" s="99"/>
      <c r="W18" s="102"/>
      <c r="X18" s="103"/>
    </row>
    <row r="19" spans="1:24" ht="12.75">
      <c r="A19" s="97" t="s">
        <v>25</v>
      </c>
      <c r="B19" s="99"/>
      <c r="C19" s="99"/>
      <c r="D19" s="99"/>
      <c r="E19" s="101">
        <v>396</v>
      </c>
      <c r="F19" s="99"/>
      <c r="G19" s="99"/>
      <c r="H19" s="99"/>
      <c r="I19" s="101">
        <v>378</v>
      </c>
      <c r="J19" s="99"/>
      <c r="K19" s="99"/>
      <c r="L19" s="99"/>
      <c r="M19" s="101">
        <v>559</v>
      </c>
      <c r="N19" s="103"/>
      <c r="O19" s="99"/>
      <c r="P19" s="99"/>
      <c r="Q19" s="101">
        <v>234</v>
      </c>
      <c r="R19" s="99"/>
      <c r="S19" s="99"/>
      <c r="T19" s="99"/>
      <c r="U19" s="99"/>
      <c r="V19" s="99"/>
      <c r="W19" s="102"/>
      <c r="X19" s="103"/>
    </row>
    <row r="20" spans="1:24" ht="13.5" thickBot="1">
      <c r="A20" s="106" t="s">
        <v>26</v>
      </c>
      <c r="B20" s="107"/>
      <c r="C20" s="107"/>
      <c r="D20" s="107"/>
      <c r="E20" s="108">
        <v>3.6</v>
      </c>
      <c r="F20" s="107"/>
      <c r="G20" s="107"/>
      <c r="H20" s="107"/>
      <c r="I20" s="108">
        <v>3.2</v>
      </c>
      <c r="J20" s="107"/>
      <c r="K20" s="107"/>
      <c r="L20" s="107"/>
      <c r="M20" s="108">
        <v>4.6</v>
      </c>
      <c r="N20" s="107"/>
      <c r="O20" s="107"/>
      <c r="P20" s="107"/>
      <c r="Q20" s="108">
        <v>1.6</v>
      </c>
      <c r="R20" s="107"/>
      <c r="S20" s="107"/>
      <c r="T20" s="107"/>
      <c r="U20" s="107"/>
      <c r="V20" s="107"/>
      <c r="W20" s="110"/>
      <c r="X20" s="103"/>
    </row>
    <row r="21" spans="1:24" ht="12.75">
      <c r="A21" s="60" t="s">
        <v>69</v>
      </c>
      <c r="X21" s="44"/>
    </row>
    <row r="22" ht="12.75">
      <c r="A22" s="60" t="s">
        <v>43</v>
      </c>
    </row>
    <row r="24" ht="12.75">
      <c r="A24" s="21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1">
      <selection activeCell="L34" sqref="L34"/>
    </sheetView>
  </sheetViews>
  <sheetFormatPr defaultColWidth="9.140625" defaultRowHeight="12.75"/>
  <cols>
    <col min="1" max="1" width="10.28125" style="0" customWidth="1"/>
    <col min="2" max="3" width="5.00390625" style="0" customWidth="1"/>
    <col min="4" max="4" width="5.140625" style="0" customWidth="1"/>
    <col min="5" max="5" width="4.28125" style="0" customWidth="1"/>
    <col min="6" max="6" width="4.7109375" style="0" customWidth="1"/>
    <col min="7" max="7" width="4.28125" style="0" customWidth="1"/>
    <col min="8" max="8" width="5.00390625" style="0" customWidth="1"/>
    <col min="9" max="10" width="4.7109375" style="0" customWidth="1"/>
    <col min="11" max="11" width="4.140625" style="0" customWidth="1"/>
    <col min="12" max="12" width="5.00390625" style="0" customWidth="1"/>
    <col min="13" max="13" width="4.8515625" style="0" customWidth="1"/>
    <col min="14" max="15" width="4.57421875" style="0" customWidth="1"/>
    <col min="16" max="16" width="5.00390625" style="0" customWidth="1"/>
    <col min="17" max="17" width="4.7109375" style="0" customWidth="1"/>
    <col min="18" max="18" width="5.00390625" style="0" customWidth="1"/>
    <col min="19" max="19" width="4.421875" style="0" customWidth="1"/>
    <col min="20" max="20" width="5.00390625" style="0" customWidth="1"/>
    <col min="21" max="21" width="4.57421875" style="0" customWidth="1"/>
    <col min="22" max="22" width="5.00390625" style="0" customWidth="1"/>
    <col min="23" max="23" width="4.28125" style="0" customWidth="1"/>
    <col min="24" max="24" width="5.00390625" style="0" customWidth="1"/>
    <col min="25" max="25" width="4.28125" style="0" customWidth="1"/>
    <col min="26" max="26" width="4.7109375" style="0" customWidth="1"/>
    <col min="27" max="28" width="4.421875" style="0" customWidth="1"/>
    <col min="29" max="30" width="4.7109375" style="0" customWidth="1"/>
  </cols>
  <sheetData>
    <row r="1" ht="21.75" customHeight="1">
      <c r="A1" s="1" t="s">
        <v>7</v>
      </c>
    </row>
    <row r="2" ht="12.75">
      <c r="A2" t="s">
        <v>34</v>
      </c>
    </row>
    <row r="3" ht="7.5" customHeight="1"/>
    <row r="4" ht="12.75">
      <c r="A4" s="21" t="s">
        <v>21</v>
      </c>
    </row>
    <row r="5" ht="13.5" thickBot="1"/>
    <row r="6" spans="1:30" ht="12.75">
      <c r="A6" s="22" t="s">
        <v>8</v>
      </c>
      <c r="B6" s="23" t="s">
        <v>48</v>
      </c>
      <c r="C6" s="24"/>
      <c r="D6" s="25"/>
      <c r="E6" s="23"/>
      <c r="F6" s="81" t="s">
        <v>45</v>
      </c>
      <c r="G6" s="23"/>
      <c r="H6" s="25"/>
      <c r="I6" s="23"/>
      <c r="J6" s="26" t="s">
        <v>46</v>
      </c>
      <c r="K6" s="23"/>
      <c r="L6" s="25"/>
      <c r="M6" s="27"/>
      <c r="N6" s="26" t="s">
        <v>36</v>
      </c>
      <c r="O6" s="23"/>
      <c r="P6" s="25"/>
      <c r="Q6" s="27"/>
      <c r="R6" s="26" t="s">
        <v>37</v>
      </c>
      <c r="S6" s="23"/>
      <c r="T6" s="25"/>
      <c r="U6" s="27"/>
      <c r="V6" s="26" t="s">
        <v>38</v>
      </c>
      <c r="W6" s="23"/>
      <c r="X6" s="25"/>
      <c r="Y6" s="27"/>
      <c r="Z6" s="23" t="s">
        <v>51</v>
      </c>
      <c r="AA6" s="23"/>
      <c r="AB6" s="23"/>
      <c r="AC6" s="25"/>
      <c r="AD6" s="28"/>
    </row>
    <row r="7" spans="1:30" ht="13.5" thickBot="1">
      <c r="A7" s="82">
        <v>2002</v>
      </c>
      <c r="B7" s="29" t="s">
        <v>49</v>
      </c>
      <c r="C7" s="30"/>
      <c r="D7" s="31"/>
      <c r="E7" s="29"/>
      <c r="F7" s="53" t="s">
        <v>44</v>
      </c>
      <c r="G7" s="29"/>
      <c r="H7" s="31"/>
      <c r="I7" s="29"/>
      <c r="J7" s="32" t="s">
        <v>47</v>
      </c>
      <c r="K7" s="29"/>
      <c r="L7" s="31"/>
      <c r="M7" s="33"/>
      <c r="N7" s="32" t="s">
        <v>9</v>
      </c>
      <c r="O7" s="29"/>
      <c r="P7" s="31"/>
      <c r="Q7" s="33"/>
      <c r="R7" s="32" t="s">
        <v>10</v>
      </c>
      <c r="S7" s="29"/>
      <c r="T7" s="31"/>
      <c r="U7" s="33"/>
      <c r="V7" s="32" t="s">
        <v>11</v>
      </c>
      <c r="W7" s="29"/>
      <c r="X7" s="31"/>
      <c r="Y7" s="33"/>
      <c r="Z7" s="29"/>
      <c r="AA7" s="29"/>
      <c r="AB7" s="29"/>
      <c r="AC7" s="31"/>
      <c r="AD7" s="34"/>
    </row>
    <row r="8" spans="1:30" ht="12.75">
      <c r="A8" s="35"/>
      <c r="B8" s="72" t="s">
        <v>0</v>
      </c>
      <c r="C8" s="36" t="s">
        <v>1</v>
      </c>
      <c r="D8" s="74" t="s">
        <v>2</v>
      </c>
      <c r="E8" s="83"/>
      <c r="F8" s="84" t="s">
        <v>0</v>
      </c>
      <c r="G8" s="36" t="s">
        <v>1</v>
      </c>
      <c r="H8" s="74" t="s">
        <v>2</v>
      </c>
      <c r="I8" s="76"/>
      <c r="J8" s="36" t="s">
        <v>0</v>
      </c>
      <c r="K8" s="36" t="s">
        <v>1</v>
      </c>
      <c r="L8" s="74" t="s">
        <v>6</v>
      </c>
      <c r="M8" s="76"/>
      <c r="N8" s="36" t="s">
        <v>0</v>
      </c>
      <c r="O8" s="36" t="s">
        <v>1</v>
      </c>
      <c r="P8" s="74" t="s">
        <v>6</v>
      </c>
      <c r="Q8" s="76"/>
      <c r="R8" s="36" t="s">
        <v>0</v>
      </c>
      <c r="S8" s="36" t="s">
        <v>1</v>
      </c>
      <c r="T8" s="74" t="s">
        <v>6</v>
      </c>
      <c r="U8" s="76"/>
      <c r="V8" s="36" t="s">
        <v>0</v>
      </c>
      <c r="W8" s="36" t="s">
        <v>1</v>
      </c>
      <c r="X8" s="74" t="s">
        <v>6</v>
      </c>
      <c r="Y8" s="76"/>
      <c r="Z8" s="36" t="s">
        <v>0</v>
      </c>
      <c r="AA8" s="36" t="s">
        <v>1</v>
      </c>
      <c r="AB8" s="3" t="s">
        <v>1</v>
      </c>
      <c r="AC8" s="74" t="s">
        <v>6</v>
      </c>
      <c r="AD8" s="75"/>
    </row>
    <row r="9" spans="1:30" ht="13.5" thickBot="1">
      <c r="A9" s="66" t="s">
        <v>3</v>
      </c>
      <c r="B9" s="37" t="s">
        <v>4</v>
      </c>
      <c r="C9" s="37" t="s">
        <v>4</v>
      </c>
      <c r="D9" s="40" t="s">
        <v>4</v>
      </c>
      <c r="E9" s="37" t="s">
        <v>5</v>
      </c>
      <c r="F9" s="85" t="s">
        <v>4</v>
      </c>
      <c r="G9" s="37" t="s">
        <v>4</v>
      </c>
      <c r="H9" s="40" t="s">
        <v>4</v>
      </c>
      <c r="I9" s="38" t="s">
        <v>5</v>
      </c>
      <c r="J9" s="37" t="s">
        <v>4</v>
      </c>
      <c r="K9" s="37" t="s">
        <v>4</v>
      </c>
      <c r="L9" s="40" t="s">
        <v>4</v>
      </c>
      <c r="M9" s="38" t="s">
        <v>5</v>
      </c>
      <c r="N9" s="37" t="s">
        <v>4</v>
      </c>
      <c r="O9" s="37" t="s">
        <v>4</v>
      </c>
      <c r="P9" s="40" t="s">
        <v>4</v>
      </c>
      <c r="Q9" s="38" t="s">
        <v>5</v>
      </c>
      <c r="R9" s="37" t="s">
        <v>4</v>
      </c>
      <c r="S9" s="37" t="s">
        <v>4</v>
      </c>
      <c r="T9" s="40" t="s">
        <v>4</v>
      </c>
      <c r="U9" s="38" t="s">
        <v>5</v>
      </c>
      <c r="V9" s="37" t="s">
        <v>4</v>
      </c>
      <c r="W9" s="37" t="s">
        <v>4</v>
      </c>
      <c r="X9" s="40" t="s">
        <v>4</v>
      </c>
      <c r="Y9" s="38" t="s">
        <v>5</v>
      </c>
      <c r="Z9" s="40" t="s">
        <v>4</v>
      </c>
      <c r="AA9" s="37" t="s">
        <v>4</v>
      </c>
      <c r="AB9" s="39" t="s">
        <v>5</v>
      </c>
      <c r="AC9" s="40" t="s">
        <v>4</v>
      </c>
      <c r="AD9" s="41" t="s">
        <v>5</v>
      </c>
    </row>
    <row r="10" spans="1:31" ht="12.75">
      <c r="A10" s="86" t="s">
        <v>13</v>
      </c>
      <c r="B10" s="42">
        <v>88.79</v>
      </c>
      <c r="C10" s="87">
        <v>96.71</v>
      </c>
      <c r="D10" s="87">
        <f aca="true" t="shared" si="0" ref="D10:D25">(C10+B10)/2</f>
        <v>92.75</v>
      </c>
      <c r="E10" s="88">
        <f aca="true" t="shared" si="1" ref="E10:E25">D10/0.928</f>
        <v>99.94612068965517</v>
      </c>
      <c r="F10" s="89">
        <v>86.58</v>
      </c>
      <c r="G10" s="87">
        <v>94.39</v>
      </c>
      <c r="H10" s="87">
        <f aca="true" t="shared" si="2" ref="H10:H25">(G10+F10)/2</f>
        <v>90.485</v>
      </c>
      <c r="I10" s="88">
        <f aca="true" t="shared" si="3" ref="I10:I25">H10/0.905</f>
        <v>99.98342541436463</v>
      </c>
      <c r="J10" s="42">
        <v>67.18</v>
      </c>
      <c r="K10" s="87">
        <v>66.4</v>
      </c>
      <c r="L10" s="87">
        <f aca="true" t="shared" si="4" ref="L10:L26">(K10+J10)/2</f>
        <v>66.79</v>
      </c>
      <c r="M10" s="88">
        <f aca="true" t="shared" si="5" ref="M10:M26">L10/0.668</f>
        <v>99.98502994011976</v>
      </c>
      <c r="N10" s="90">
        <v>86.2</v>
      </c>
      <c r="O10" s="87">
        <v>96.8</v>
      </c>
      <c r="P10" s="87">
        <f aca="true" t="shared" si="6" ref="P10:P25">(O10+N10)/2</f>
        <v>91.5</v>
      </c>
      <c r="Q10" s="88">
        <f aca="true" t="shared" si="7" ref="Q10:Q25">P10/0.915</f>
        <v>100</v>
      </c>
      <c r="R10" s="42">
        <v>85</v>
      </c>
      <c r="S10" s="87">
        <v>79.6</v>
      </c>
      <c r="T10" s="87">
        <f aca="true" t="shared" si="8" ref="T10:T26">(S10+R10)/2</f>
        <v>82.3</v>
      </c>
      <c r="U10" s="88">
        <f>T10/0.823</f>
        <v>100</v>
      </c>
      <c r="V10" s="42">
        <v>67.4</v>
      </c>
      <c r="W10" s="87">
        <v>65.7</v>
      </c>
      <c r="X10" s="87">
        <f aca="true" t="shared" si="9" ref="X10:X26">(W10+V10)/2</f>
        <v>66.55000000000001</v>
      </c>
      <c r="Y10" s="88">
        <f aca="true" t="shared" si="10" ref="Y10:Y25">X10/0.666</f>
        <v>99.92492492492494</v>
      </c>
      <c r="Z10" s="72">
        <f aca="true" t="shared" si="11" ref="Z10:Z25">(F10+J10+N10+R10+V10)/5</f>
        <v>78.47200000000001</v>
      </c>
      <c r="AA10" s="87">
        <f aca="true" t="shared" si="12" ref="AA10:AA25">(G10+K10+O10+S10+W10)/5</f>
        <v>80.578</v>
      </c>
      <c r="AB10" s="88">
        <f aca="true" t="shared" si="13" ref="AB10:AB25">AA10/0.806</f>
        <v>99.9727047146402</v>
      </c>
      <c r="AC10" s="42">
        <f aca="true" t="shared" si="14" ref="AC10:AC26">(Z10+AA10)/2</f>
        <v>79.525</v>
      </c>
      <c r="AD10" s="91">
        <f aca="true" t="shared" si="15" ref="AD10:AD25">AC10/0.795</f>
        <v>100.03144654088051</v>
      </c>
      <c r="AE10" s="44"/>
    </row>
    <row r="11" spans="1:31" ht="12.75">
      <c r="A11" s="67" t="s">
        <v>14</v>
      </c>
      <c r="B11" s="45">
        <v>82.5</v>
      </c>
      <c r="C11" s="46">
        <v>89.44</v>
      </c>
      <c r="D11" s="46">
        <f t="shared" si="0"/>
        <v>85.97</v>
      </c>
      <c r="E11" s="63">
        <f t="shared" si="1"/>
        <v>92.64008620689654</v>
      </c>
      <c r="F11" s="92">
        <v>80.32</v>
      </c>
      <c r="G11" s="46">
        <v>85.3</v>
      </c>
      <c r="H11" s="46">
        <f t="shared" si="2"/>
        <v>82.81</v>
      </c>
      <c r="I11" s="63">
        <f t="shared" si="3"/>
        <v>91.50276243093923</v>
      </c>
      <c r="J11" s="45">
        <v>67.13</v>
      </c>
      <c r="K11" s="46">
        <v>60.84</v>
      </c>
      <c r="L11" s="46">
        <f t="shared" si="4"/>
        <v>63.985</v>
      </c>
      <c r="M11" s="63">
        <f t="shared" si="5"/>
        <v>95.78592814371257</v>
      </c>
      <c r="N11" s="93">
        <v>90.7</v>
      </c>
      <c r="O11" s="46">
        <v>91.7</v>
      </c>
      <c r="P11" s="46">
        <f t="shared" si="6"/>
        <v>91.2</v>
      </c>
      <c r="Q11" s="63">
        <f t="shared" si="7"/>
        <v>99.67213114754098</v>
      </c>
      <c r="R11" s="45">
        <v>82.3</v>
      </c>
      <c r="S11" s="46">
        <v>81</v>
      </c>
      <c r="T11" s="46">
        <f t="shared" si="8"/>
        <v>81.65</v>
      </c>
      <c r="U11" s="63">
        <f aca="true" t="shared" si="16" ref="U11:U25">T11/0.829</f>
        <v>98.49215922798554</v>
      </c>
      <c r="V11" s="45">
        <v>63.8</v>
      </c>
      <c r="W11" s="46">
        <v>62.1</v>
      </c>
      <c r="X11" s="46">
        <f t="shared" si="9"/>
        <v>62.95</v>
      </c>
      <c r="Y11" s="63">
        <f t="shared" si="10"/>
        <v>94.51951951951952</v>
      </c>
      <c r="Z11" s="73">
        <f t="shared" si="11"/>
        <v>76.85</v>
      </c>
      <c r="AA11" s="46">
        <f t="shared" si="12"/>
        <v>76.188</v>
      </c>
      <c r="AB11" s="63">
        <f t="shared" si="13"/>
        <v>94.52605459057072</v>
      </c>
      <c r="AC11" s="45">
        <f t="shared" si="14"/>
        <v>76.519</v>
      </c>
      <c r="AD11" s="43">
        <f t="shared" si="15"/>
        <v>96.2503144654088</v>
      </c>
      <c r="AE11" s="44"/>
    </row>
    <row r="12" spans="1:31" ht="12.75">
      <c r="A12" s="67" t="s">
        <v>15</v>
      </c>
      <c r="B12" s="45">
        <v>84.44</v>
      </c>
      <c r="C12" s="46">
        <v>94</v>
      </c>
      <c r="D12" s="46">
        <f t="shared" si="0"/>
        <v>89.22</v>
      </c>
      <c r="E12" s="63">
        <f t="shared" si="1"/>
        <v>96.14224137931033</v>
      </c>
      <c r="F12" s="92">
        <v>81.71</v>
      </c>
      <c r="G12" s="46">
        <v>93.16</v>
      </c>
      <c r="H12" s="46">
        <f t="shared" si="2"/>
        <v>87.435</v>
      </c>
      <c r="I12" s="63">
        <f t="shared" si="3"/>
        <v>96.61325966850829</v>
      </c>
      <c r="J12" s="45">
        <v>62.06</v>
      </c>
      <c r="K12" s="46">
        <v>67.17</v>
      </c>
      <c r="L12" s="46">
        <f t="shared" si="4"/>
        <v>64.61500000000001</v>
      </c>
      <c r="M12" s="63">
        <f t="shared" si="5"/>
        <v>96.72904191616767</v>
      </c>
      <c r="N12" s="93">
        <v>82.3</v>
      </c>
      <c r="O12" s="46">
        <v>95.3</v>
      </c>
      <c r="P12" s="46">
        <f t="shared" si="6"/>
        <v>88.8</v>
      </c>
      <c r="Q12" s="63">
        <f t="shared" si="7"/>
        <v>97.04918032786884</v>
      </c>
      <c r="R12" s="45">
        <v>83.5</v>
      </c>
      <c r="S12" s="46">
        <v>86.1</v>
      </c>
      <c r="T12" s="46">
        <f t="shared" si="8"/>
        <v>84.8</v>
      </c>
      <c r="U12" s="63">
        <f t="shared" si="16"/>
        <v>102.291917973462</v>
      </c>
      <c r="V12" s="45">
        <v>69.9</v>
      </c>
      <c r="W12" s="46">
        <v>74.2</v>
      </c>
      <c r="X12" s="46">
        <f t="shared" si="9"/>
        <v>72.05000000000001</v>
      </c>
      <c r="Y12" s="63">
        <f t="shared" si="10"/>
        <v>108.18318318318319</v>
      </c>
      <c r="Z12" s="73">
        <f t="shared" si="11"/>
        <v>75.894</v>
      </c>
      <c r="AA12" s="46">
        <f t="shared" si="12"/>
        <v>83.186</v>
      </c>
      <c r="AB12" s="63">
        <f t="shared" si="13"/>
        <v>103.20843672456576</v>
      </c>
      <c r="AC12" s="45">
        <f t="shared" si="14"/>
        <v>79.54</v>
      </c>
      <c r="AD12" s="43">
        <f t="shared" si="15"/>
        <v>100.0503144654088</v>
      </c>
      <c r="AE12" s="44"/>
    </row>
    <row r="13" spans="1:31" ht="12.75">
      <c r="A13" s="67" t="s">
        <v>16</v>
      </c>
      <c r="B13" s="45">
        <v>85.32</v>
      </c>
      <c r="C13" s="46">
        <v>90.47</v>
      </c>
      <c r="D13" s="46">
        <f t="shared" si="0"/>
        <v>87.895</v>
      </c>
      <c r="E13" s="63">
        <f t="shared" si="1"/>
        <v>94.7144396551724</v>
      </c>
      <c r="F13" s="92">
        <v>83.59</v>
      </c>
      <c r="G13" s="46">
        <v>88.53</v>
      </c>
      <c r="H13" s="46">
        <f t="shared" si="2"/>
        <v>86.06</v>
      </c>
      <c r="I13" s="63">
        <f t="shared" si="3"/>
        <v>95.0939226519337</v>
      </c>
      <c r="J13" s="45">
        <v>62.37</v>
      </c>
      <c r="K13" s="46">
        <v>70.82</v>
      </c>
      <c r="L13" s="46">
        <f t="shared" si="4"/>
        <v>66.595</v>
      </c>
      <c r="M13" s="63">
        <f t="shared" si="5"/>
        <v>99.69311377245508</v>
      </c>
      <c r="N13" s="93">
        <v>92.8</v>
      </c>
      <c r="O13" s="46">
        <v>96.2</v>
      </c>
      <c r="P13" s="46">
        <f t="shared" si="6"/>
        <v>94.5</v>
      </c>
      <c r="Q13" s="63">
        <f t="shared" si="7"/>
        <v>103.27868852459017</v>
      </c>
      <c r="R13" s="45">
        <v>85.5</v>
      </c>
      <c r="S13" s="46">
        <v>87.6</v>
      </c>
      <c r="T13" s="46">
        <f t="shared" si="8"/>
        <v>86.55</v>
      </c>
      <c r="U13" s="63">
        <f t="shared" si="16"/>
        <v>104.40289505428227</v>
      </c>
      <c r="V13" s="45">
        <v>64</v>
      </c>
      <c r="W13" s="46">
        <v>65.2</v>
      </c>
      <c r="X13" s="46">
        <f t="shared" si="9"/>
        <v>64.6</v>
      </c>
      <c r="Y13" s="63">
        <f t="shared" si="10"/>
        <v>96.99699699699698</v>
      </c>
      <c r="Z13" s="73">
        <f t="shared" si="11"/>
        <v>77.652</v>
      </c>
      <c r="AA13" s="46">
        <f t="shared" si="12"/>
        <v>81.66999999999999</v>
      </c>
      <c r="AB13" s="63">
        <f t="shared" si="13"/>
        <v>101.3275434243176</v>
      </c>
      <c r="AC13" s="45">
        <f t="shared" si="14"/>
        <v>79.661</v>
      </c>
      <c r="AD13" s="43">
        <f t="shared" si="15"/>
        <v>100.20251572327044</v>
      </c>
      <c r="AE13" s="44"/>
    </row>
    <row r="14" spans="1:31" ht="12.75">
      <c r="A14" s="68" t="s">
        <v>12</v>
      </c>
      <c r="B14" s="48">
        <v>87.03</v>
      </c>
      <c r="C14" s="49">
        <v>94.94</v>
      </c>
      <c r="D14" s="49">
        <f t="shared" si="0"/>
        <v>90.985</v>
      </c>
      <c r="E14" s="64">
        <f t="shared" si="1"/>
        <v>98.04418103448275</v>
      </c>
      <c r="F14" s="94">
        <v>86.24</v>
      </c>
      <c r="G14" s="49">
        <v>95.77</v>
      </c>
      <c r="H14" s="49">
        <f t="shared" si="2"/>
        <v>91.005</v>
      </c>
      <c r="I14" s="50">
        <f t="shared" si="3"/>
        <v>100.55801104972375</v>
      </c>
      <c r="J14" s="48">
        <v>69.44</v>
      </c>
      <c r="K14" s="49">
        <v>68.51</v>
      </c>
      <c r="L14" s="49">
        <f t="shared" si="4"/>
        <v>68.975</v>
      </c>
      <c r="M14" s="50">
        <f t="shared" si="5"/>
        <v>103.25598802395209</v>
      </c>
      <c r="N14" s="95">
        <v>90.1</v>
      </c>
      <c r="O14" s="49">
        <v>97.7</v>
      </c>
      <c r="P14" s="49">
        <f t="shared" si="6"/>
        <v>93.9</v>
      </c>
      <c r="Q14" s="50">
        <f t="shared" si="7"/>
        <v>102.62295081967213</v>
      </c>
      <c r="R14" s="48">
        <v>94.1</v>
      </c>
      <c r="S14" s="49">
        <v>89.5</v>
      </c>
      <c r="T14" s="49">
        <f t="shared" si="8"/>
        <v>91.8</v>
      </c>
      <c r="U14" s="64">
        <f t="shared" si="16"/>
        <v>110.73582629674307</v>
      </c>
      <c r="V14" s="48">
        <v>64.3</v>
      </c>
      <c r="W14" s="49">
        <v>64.5</v>
      </c>
      <c r="X14" s="49">
        <f t="shared" si="9"/>
        <v>64.4</v>
      </c>
      <c r="Y14" s="64">
        <f t="shared" si="10"/>
        <v>96.6966966966967</v>
      </c>
      <c r="Z14" s="51">
        <f t="shared" si="11"/>
        <v>80.836</v>
      </c>
      <c r="AA14" s="49">
        <f t="shared" si="12"/>
        <v>83.196</v>
      </c>
      <c r="AB14" s="50">
        <f t="shared" si="13"/>
        <v>103.22084367245657</v>
      </c>
      <c r="AC14" s="48">
        <f t="shared" si="14"/>
        <v>82.01599999999999</v>
      </c>
      <c r="AD14" s="52">
        <f t="shared" si="15"/>
        <v>103.16477987421382</v>
      </c>
      <c r="AE14" s="44"/>
    </row>
    <row r="15" spans="1:31" ht="12.75">
      <c r="A15" s="67" t="s">
        <v>17</v>
      </c>
      <c r="B15" s="45">
        <v>87.47</v>
      </c>
      <c r="C15" s="46">
        <v>91.82</v>
      </c>
      <c r="D15" s="46">
        <f t="shared" si="0"/>
        <v>89.645</v>
      </c>
      <c r="E15" s="63">
        <f t="shared" si="1"/>
        <v>96.60021551724137</v>
      </c>
      <c r="F15" s="92">
        <v>83.65</v>
      </c>
      <c r="G15" s="46">
        <v>88.3</v>
      </c>
      <c r="H15" s="46">
        <f t="shared" si="2"/>
        <v>85.975</v>
      </c>
      <c r="I15" s="63">
        <f t="shared" si="3"/>
        <v>94.99999999999999</v>
      </c>
      <c r="J15" s="45">
        <v>62.98</v>
      </c>
      <c r="K15" s="46">
        <v>66</v>
      </c>
      <c r="L15" s="46">
        <f t="shared" si="4"/>
        <v>64.49</v>
      </c>
      <c r="M15" s="63">
        <f t="shared" si="5"/>
        <v>96.54191616766465</v>
      </c>
      <c r="N15" s="93">
        <v>89.4</v>
      </c>
      <c r="O15" s="46">
        <v>91.6</v>
      </c>
      <c r="P15" s="46">
        <f t="shared" si="6"/>
        <v>90.5</v>
      </c>
      <c r="Q15" s="63">
        <f t="shared" si="7"/>
        <v>98.9071038251366</v>
      </c>
      <c r="R15" s="45">
        <v>82.6</v>
      </c>
      <c r="S15" s="46">
        <v>80.4</v>
      </c>
      <c r="T15" s="46">
        <f t="shared" si="8"/>
        <v>81.5</v>
      </c>
      <c r="U15" s="63">
        <f t="shared" si="16"/>
        <v>98.3112183353438</v>
      </c>
      <c r="V15" s="45">
        <v>59.4</v>
      </c>
      <c r="W15" s="46">
        <v>61.9</v>
      </c>
      <c r="X15" s="46">
        <f t="shared" si="9"/>
        <v>60.65</v>
      </c>
      <c r="Y15" s="63">
        <f t="shared" si="10"/>
        <v>91.06606606606606</v>
      </c>
      <c r="Z15" s="73">
        <f t="shared" si="11"/>
        <v>75.606</v>
      </c>
      <c r="AA15" s="46">
        <f t="shared" si="12"/>
        <v>77.64</v>
      </c>
      <c r="AB15" s="63">
        <f t="shared" si="13"/>
        <v>96.32754342431761</v>
      </c>
      <c r="AC15" s="45">
        <f t="shared" si="14"/>
        <v>76.62299999999999</v>
      </c>
      <c r="AD15" s="43">
        <f t="shared" si="15"/>
        <v>96.38113207547168</v>
      </c>
      <c r="AE15" s="44"/>
    </row>
    <row r="16" spans="1:31" ht="12.75">
      <c r="A16" s="67" t="s">
        <v>32</v>
      </c>
      <c r="B16" s="45">
        <v>84.47</v>
      </c>
      <c r="C16" s="46">
        <v>91.47</v>
      </c>
      <c r="D16" s="46">
        <f t="shared" si="0"/>
        <v>87.97</v>
      </c>
      <c r="E16" s="63">
        <f t="shared" si="1"/>
        <v>94.79525862068965</v>
      </c>
      <c r="F16" s="92">
        <v>89.54</v>
      </c>
      <c r="G16" s="46">
        <v>95.82</v>
      </c>
      <c r="H16" s="46">
        <f t="shared" si="2"/>
        <v>92.68</v>
      </c>
      <c r="I16" s="63">
        <f t="shared" si="3"/>
        <v>102.40883977900553</v>
      </c>
      <c r="J16" s="45">
        <v>54.94</v>
      </c>
      <c r="K16" s="46">
        <v>64.98</v>
      </c>
      <c r="L16" s="46">
        <f t="shared" si="4"/>
        <v>59.96</v>
      </c>
      <c r="M16" s="63">
        <f t="shared" si="5"/>
        <v>89.76047904191617</v>
      </c>
      <c r="N16" s="93">
        <v>90.2</v>
      </c>
      <c r="O16" s="46">
        <v>97.1</v>
      </c>
      <c r="P16" s="46">
        <f t="shared" si="6"/>
        <v>93.65</v>
      </c>
      <c r="Q16" s="63">
        <f t="shared" si="7"/>
        <v>102.34972677595628</v>
      </c>
      <c r="R16" s="45">
        <v>88.1</v>
      </c>
      <c r="S16" s="46">
        <v>84.7</v>
      </c>
      <c r="T16" s="46">
        <f t="shared" si="8"/>
        <v>86.4</v>
      </c>
      <c r="U16" s="63">
        <f t="shared" si="16"/>
        <v>104.22195416164054</v>
      </c>
      <c r="V16" s="45">
        <v>64.2</v>
      </c>
      <c r="W16" s="46">
        <v>70.7</v>
      </c>
      <c r="X16" s="46">
        <f t="shared" si="9"/>
        <v>67.45</v>
      </c>
      <c r="Y16" s="63">
        <f t="shared" si="10"/>
        <v>101.27627627627628</v>
      </c>
      <c r="Z16" s="73">
        <f t="shared" si="11"/>
        <v>77.39599999999999</v>
      </c>
      <c r="AA16" s="46">
        <f t="shared" si="12"/>
        <v>82.66</v>
      </c>
      <c r="AB16" s="63">
        <f t="shared" si="13"/>
        <v>102.55583126550867</v>
      </c>
      <c r="AC16" s="45">
        <f t="shared" si="14"/>
        <v>80.02799999999999</v>
      </c>
      <c r="AD16" s="43">
        <f t="shared" si="15"/>
        <v>100.66415094339621</v>
      </c>
      <c r="AE16" s="44"/>
    </row>
    <row r="17" spans="1:31" ht="12.75">
      <c r="A17" s="67" t="s">
        <v>27</v>
      </c>
      <c r="B17" s="45">
        <v>69.65</v>
      </c>
      <c r="C17" s="46">
        <v>65.71</v>
      </c>
      <c r="D17" s="46">
        <f t="shared" si="0"/>
        <v>67.68</v>
      </c>
      <c r="E17" s="63">
        <f t="shared" si="1"/>
        <v>72.93103448275862</v>
      </c>
      <c r="F17" s="92">
        <v>61.87</v>
      </c>
      <c r="G17" s="46">
        <v>64.08</v>
      </c>
      <c r="H17" s="46">
        <f t="shared" si="2"/>
        <v>62.974999999999994</v>
      </c>
      <c r="I17" s="63">
        <f t="shared" si="3"/>
        <v>69.58563535911601</v>
      </c>
      <c r="J17" s="45">
        <v>58.95</v>
      </c>
      <c r="K17" s="46">
        <v>64.54</v>
      </c>
      <c r="L17" s="46">
        <f t="shared" si="4"/>
        <v>61.745000000000005</v>
      </c>
      <c r="M17" s="63">
        <f t="shared" si="5"/>
        <v>92.43263473053892</v>
      </c>
      <c r="N17" s="93">
        <v>75.5</v>
      </c>
      <c r="O17" s="46">
        <v>82</v>
      </c>
      <c r="P17" s="46">
        <f t="shared" si="6"/>
        <v>78.75</v>
      </c>
      <c r="Q17" s="63">
        <f t="shared" si="7"/>
        <v>86.0655737704918</v>
      </c>
      <c r="R17" s="45">
        <v>70.5</v>
      </c>
      <c r="S17" s="46">
        <v>69.4</v>
      </c>
      <c r="T17" s="46">
        <f t="shared" si="8"/>
        <v>69.95</v>
      </c>
      <c r="U17" s="63">
        <f t="shared" si="16"/>
        <v>84.37876960193005</v>
      </c>
      <c r="V17" s="45">
        <v>55.3</v>
      </c>
      <c r="W17" s="46">
        <v>55.5</v>
      </c>
      <c r="X17" s="46">
        <f t="shared" si="9"/>
        <v>55.4</v>
      </c>
      <c r="Y17" s="63">
        <f t="shared" si="10"/>
        <v>83.18318318318317</v>
      </c>
      <c r="Z17" s="73">
        <f t="shared" si="11"/>
        <v>64.424</v>
      </c>
      <c r="AA17" s="46">
        <f t="shared" si="12"/>
        <v>67.104</v>
      </c>
      <c r="AB17" s="63">
        <f t="shared" si="13"/>
        <v>83.25558312655086</v>
      </c>
      <c r="AC17" s="45">
        <f t="shared" si="14"/>
        <v>65.76400000000001</v>
      </c>
      <c r="AD17" s="43">
        <f t="shared" si="15"/>
        <v>82.72201257861636</v>
      </c>
      <c r="AE17" s="44"/>
    </row>
    <row r="18" spans="1:31" ht="12.75">
      <c r="A18" s="67" t="s">
        <v>28</v>
      </c>
      <c r="B18" s="45">
        <v>88.18</v>
      </c>
      <c r="C18" s="46">
        <v>90.21</v>
      </c>
      <c r="D18" s="46">
        <f t="shared" si="0"/>
        <v>89.195</v>
      </c>
      <c r="E18" s="63">
        <f t="shared" si="1"/>
        <v>96.11530172413792</v>
      </c>
      <c r="F18" s="92">
        <v>88.91</v>
      </c>
      <c r="G18" s="46">
        <v>94.2</v>
      </c>
      <c r="H18" s="46">
        <f t="shared" si="2"/>
        <v>91.555</v>
      </c>
      <c r="I18" s="63">
        <f t="shared" si="3"/>
        <v>101.1657458563536</v>
      </c>
      <c r="J18" s="45">
        <v>69.03</v>
      </c>
      <c r="K18" s="46">
        <v>66.75</v>
      </c>
      <c r="L18" s="46">
        <f t="shared" si="4"/>
        <v>67.89</v>
      </c>
      <c r="M18" s="63">
        <f t="shared" si="5"/>
        <v>101.6317365269461</v>
      </c>
      <c r="N18" s="93">
        <v>96</v>
      </c>
      <c r="O18" s="77">
        <v>100.7</v>
      </c>
      <c r="P18" s="46">
        <f t="shared" si="6"/>
        <v>98.35</v>
      </c>
      <c r="Q18" s="63">
        <f t="shared" si="7"/>
        <v>107.4863387978142</v>
      </c>
      <c r="R18" s="45">
        <v>94.2</v>
      </c>
      <c r="S18" s="46">
        <v>90.2</v>
      </c>
      <c r="T18" s="46">
        <f t="shared" si="8"/>
        <v>92.2</v>
      </c>
      <c r="U18" s="63">
        <f t="shared" si="16"/>
        <v>111.2183353437877</v>
      </c>
      <c r="V18" s="45">
        <v>69.2</v>
      </c>
      <c r="W18" s="46">
        <v>64.3</v>
      </c>
      <c r="X18" s="46">
        <f t="shared" si="9"/>
        <v>66.75</v>
      </c>
      <c r="Y18" s="63">
        <f t="shared" si="10"/>
        <v>100.22522522522522</v>
      </c>
      <c r="Z18" s="73">
        <f t="shared" si="11"/>
        <v>83.46799999999999</v>
      </c>
      <c r="AA18" s="46">
        <f t="shared" si="12"/>
        <v>83.22999999999999</v>
      </c>
      <c r="AB18" s="63">
        <f t="shared" si="13"/>
        <v>103.26302729528534</v>
      </c>
      <c r="AC18" s="45">
        <f t="shared" si="14"/>
        <v>83.34899999999999</v>
      </c>
      <c r="AD18" s="43">
        <f t="shared" si="15"/>
        <v>104.84150943396224</v>
      </c>
      <c r="AE18" s="44"/>
    </row>
    <row r="19" spans="1:31" ht="12.75">
      <c r="A19" s="68" t="s">
        <v>18</v>
      </c>
      <c r="B19" s="48">
        <v>91.03</v>
      </c>
      <c r="C19" s="49">
        <v>96.82</v>
      </c>
      <c r="D19" s="49">
        <f t="shared" si="0"/>
        <v>93.925</v>
      </c>
      <c r="E19" s="64">
        <f t="shared" si="1"/>
        <v>101.21228448275862</v>
      </c>
      <c r="F19" s="94">
        <v>93.51</v>
      </c>
      <c r="G19" s="49">
        <v>97.03</v>
      </c>
      <c r="H19" s="49">
        <f t="shared" si="2"/>
        <v>95.27000000000001</v>
      </c>
      <c r="I19" s="50">
        <f t="shared" si="3"/>
        <v>105.2707182320442</v>
      </c>
      <c r="J19" s="48">
        <v>67.3</v>
      </c>
      <c r="K19" s="49">
        <v>67.08</v>
      </c>
      <c r="L19" s="49">
        <f t="shared" si="4"/>
        <v>67.19</v>
      </c>
      <c r="M19" s="50">
        <f t="shared" si="5"/>
        <v>100.58383233532933</v>
      </c>
      <c r="N19" s="95">
        <v>91.5</v>
      </c>
      <c r="O19" s="78">
        <v>104</v>
      </c>
      <c r="P19" s="49">
        <f t="shared" si="6"/>
        <v>97.75</v>
      </c>
      <c r="Q19" s="50">
        <f t="shared" si="7"/>
        <v>106.83060109289617</v>
      </c>
      <c r="R19" s="48">
        <v>88.7</v>
      </c>
      <c r="S19" s="49">
        <v>84.1</v>
      </c>
      <c r="T19" s="49">
        <f t="shared" si="8"/>
        <v>86.4</v>
      </c>
      <c r="U19" s="64">
        <f t="shared" si="16"/>
        <v>104.22195416164054</v>
      </c>
      <c r="V19" s="48">
        <v>70.6</v>
      </c>
      <c r="W19" s="49">
        <v>69.4</v>
      </c>
      <c r="X19" s="49">
        <f t="shared" si="9"/>
        <v>70</v>
      </c>
      <c r="Y19" s="64">
        <f t="shared" si="10"/>
        <v>105.1051051051051</v>
      </c>
      <c r="Z19" s="51">
        <f t="shared" si="11"/>
        <v>82.322</v>
      </c>
      <c r="AA19" s="49">
        <f t="shared" si="12"/>
        <v>84.322</v>
      </c>
      <c r="AB19" s="50">
        <f t="shared" si="13"/>
        <v>104.61786600496278</v>
      </c>
      <c r="AC19" s="48">
        <f t="shared" si="14"/>
        <v>83.322</v>
      </c>
      <c r="AD19" s="52">
        <f t="shared" si="15"/>
        <v>104.80754716981131</v>
      </c>
      <c r="AE19" s="44"/>
    </row>
    <row r="20" spans="1:31" ht="12.75">
      <c r="A20" s="67" t="s">
        <v>29</v>
      </c>
      <c r="B20" s="45">
        <v>86.15</v>
      </c>
      <c r="C20" s="46">
        <v>80.71</v>
      </c>
      <c r="D20" s="46">
        <f t="shared" si="0"/>
        <v>83.43</v>
      </c>
      <c r="E20" s="63">
        <f t="shared" si="1"/>
        <v>89.90301724137932</v>
      </c>
      <c r="F20" s="92">
        <v>74.1</v>
      </c>
      <c r="G20" s="46">
        <v>88.29</v>
      </c>
      <c r="H20" s="46">
        <f t="shared" si="2"/>
        <v>81.195</v>
      </c>
      <c r="I20" s="63">
        <f t="shared" si="3"/>
        <v>89.71823204419888</v>
      </c>
      <c r="J20" s="45">
        <v>67.13</v>
      </c>
      <c r="K20" s="46">
        <v>68.5</v>
      </c>
      <c r="L20" s="46">
        <f t="shared" si="4"/>
        <v>67.815</v>
      </c>
      <c r="M20" s="63">
        <f t="shared" si="5"/>
        <v>101.5194610778443</v>
      </c>
      <c r="N20" s="93">
        <v>87</v>
      </c>
      <c r="O20" s="46">
        <v>91.4</v>
      </c>
      <c r="P20" s="46">
        <f t="shared" si="6"/>
        <v>89.2</v>
      </c>
      <c r="Q20" s="63">
        <f t="shared" si="7"/>
        <v>97.48633879781421</v>
      </c>
      <c r="R20" s="45">
        <v>84.9</v>
      </c>
      <c r="S20" s="46">
        <v>81.2</v>
      </c>
      <c r="T20" s="46">
        <f t="shared" si="8"/>
        <v>83.05000000000001</v>
      </c>
      <c r="U20" s="63">
        <f t="shared" si="16"/>
        <v>100.18094089264176</v>
      </c>
      <c r="V20" s="45">
        <v>62.6</v>
      </c>
      <c r="W20" s="46">
        <v>64.8</v>
      </c>
      <c r="X20" s="46">
        <f t="shared" si="9"/>
        <v>63.7</v>
      </c>
      <c r="Y20" s="63">
        <f t="shared" si="10"/>
        <v>95.64564564564564</v>
      </c>
      <c r="Z20" s="73">
        <f t="shared" si="11"/>
        <v>75.146</v>
      </c>
      <c r="AA20" s="46">
        <f t="shared" si="12"/>
        <v>78.83800000000001</v>
      </c>
      <c r="AB20" s="63">
        <f t="shared" si="13"/>
        <v>97.81389578163773</v>
      </c>
      <c r="AC20" s="45">
        <f t="shared" si="14"/>
        <v>76.992</v>
      </c>
      <c r="AD20" s="43">
        <f t="shared" si="15"/>
        <v>96.84528301886793</v>
      </c>
      <c r="AE20" s="44"/>
    </row>
    <row r="21" spans="1:31" ht="12.75">
      <c r="A21" s="67" t="s">
        <v>33</v>
      </c>
      <c r="B21" s="45">
        <v>86.76</v>
      </c>
      <c r="C21" s="46">
        <v>86.74</v>
      </c>
      <c r="D21" s="46">
        <f t="shared" si="0"/>
        <v>86.75</v>
      </c>
      <c r="E21" s="63">
        <f t="shared" si="1"/>
        <v>93.48060344827586</v>
      </c>
      <c r="F21" s="92">
        <v>81.5</v>
      </c>
      <c r="G21" s="46">
        <v>86.85</v>
      </c>
      <c r="H21" s="46">
        <f t="shared" si="2"/>
        <v>84.175</v>
      </c>
      <c r="I21" s="63">
        <f t="shared" si="3"/>
        <v>93.0110497237569</v>
      </c>
      <c r="J21" s="45">
        <v>70.04</v>
      </c>
      <c r="K21" s="46">
        <v>59.11</v>
      </c>
      <c r="L21" s="46">
        <f t="shared" si="4"/>
        <v>64.575</v>
      </c>
      <c r="M21" s="63">
        <f t="shared" si="5"/>
        <v>96.66916167664671</v>
      </c>
      <c r="N21" s="93">
        <v>90.8</v>
      </c>
      <c r="O21" s="46">
        <v>94.4</v>
      </c>
      <c r="P21" s="46">
        <f t="shared" si="6"/>
        <v>92.6</v>
      </c>
      <c r="Q21" s="63">
        <f t="shared" si="7"/>
        <v>101.20218579234972</v>
      </c>
      <c r="R21" s="45">
        <v>78.1</v>
      </c>
      <c r="S21" s="46">
        <v>79.8</v>
      </c>
      <c r="T21" s="46">
        <f t="shared" si="8"/>
        <v>78.94999999999999</v>
      </c>
      <c r="U21" s="63">
        <f t="shared" si="16"/>
        <v>95.23522316043424</v>
      </c>
      <c r="V21" s="45">
        <v>61</v>
      </c>
      <c r="W21" s="46">
        <v>63.7</v>
      </c>
      <c r="X21" s="46">
        <f t="shared" si="9"/>
        <v>62.35</v>
      </c>
      <c r="Y21" s="63">
        <f t="shared" si="10"/>
        <v>93.61861861861861</v>
      </c>
      <c r="Z21" s="73">
        <f t="shared" si="11"/>
        <v>76.28800000000001</v>
      </c>
      <c r="AA21" s="46">
        <f t="shared" si="12"/>
        <v>76.77199999999999</v>
      </c>
      <c r="AB21" s="63">
        <f t="shared" si="13"/>
        <v>95.25062034739453</v>
      </c>
      <c r="AC21" s="45">
        <f t="shared" si="14"/>
        <v>76.53</v>
      </c>
      <c r="AD21" s="43">
        <f t="shared" si="15"/>
        <v>96.26415094339622</v>
      </c>
      <c r="AE21" s="44"/>
    </row>
    <row r="22" spans="1:31" ht="12.75">
      <c r="A22" s="67" t="s">
        <v>19</v>
      </c>
      <c r="B22" s="45">
        <v>79.74</v>
      </c>
      <c r="C22" s="46">
        <v>87.5</v>
      </c>
      <c r="D22" s="46">
        <f t="shared" si="0"/>
        <v>83.62</v>
      </c>
      <c r="E22" s="63">
        <f t="shared" si="1"/>
        <v>90.10775862068965</v>
      </c>
      <c r="F22" s="92">
        <v>83.54</v>
      </c>
      <c r="G22" s="46">
        <v>88.69</v>
      </c>
      <c r="H22" s="46">
        <f t="shared" si="2"/>
        <v>86.11500000000001</v>
      </c>
      <c r="I22" s="63">
        <f t="shared" si="3"/>
        <v>95.1546961325967</v>
      </c>
      <c r="J22" s="45">
        <v>66.31</v>
      </c>
      <c r="K22" s="46">
        <v>65.64</v>
      </c>
      <c r="L22" s="46">
        <f t="shared" si="4"/>
        <v>65.975</v>
      </c>
      <c r="M22" s="63">
        <f t="shared" si="5"/>
        <v>98.76497005988023</v>
      </c>
      <c r="N22" s="93">
        <v>90.5</v>
      </c>
      <c r="O22" s="46">
        <v>93.9</v>
      </c>
      <c r="P22" s="46">
        <f t="shared" si="6"/>
        <v>92.2</v>
      </c>
      <c r="Q22" s="63">
        <f t="shared" si="7"/>
        <v>100.76502732240436</v>
      </c>
      <c r="R22" s="45">
        <v>85.8</v>
      </c>
      <c r="S22" s="46">
        <v>78.3</v>
      </c>
      <c r="T22" s="46">
        <f t="shared" si="8"/>
        <v>82.05</v>
      </c>
      <c r="U22" s="63">
        <f t="shared" si="16"/>
        <v>98.97466827503015</v>
      </c>
      <c r="V22" s="45">
        <v>63.1</v>
      </c>
      <c r="W22" s="46">
        <v>65.2</v>
      </c>
      <c r="X22" s="46">
        <f t="shared" si="9"/>
        <v>64.15</v>
      </c>
      <c r="Y22" s="63">
        <f t="shared" si="10"/>
        <v>96.32132132132132</v>
      </c>
      <c r="Z22" s="73">
        <f t="shared" si="11"/>
        <v>77.85000000000001</v>
      </c>
      <c r="AA22" s="46">
        <f t="shared" si="12"/>
        <v>78.34599999999999</v>
      </c>
      <c r="AB22" s="63">
        <f t="shared" si="13"/>
        <v>97.20347394540941</v>
      </c>
      <c r="AC22" s="45">
        <f t="shared" si="14"/>
        <v>78.098</v>
      </c>
      <c r="AD22" s="43">
        <f t="shared" si="15"/>
        <v>98.23647798742138</v>
      </c>
      <c r="AE22" s="44"/>
    </row>
    <row r="23" spans="1:31" ht="12.75">
      <c r="A23" s="67" t="s">
        <v>30</v>
      </c>
      <c r="B23" s="45">
        <v>83.03</v>
      </c>
      <c r="C23" s="46">
        <v>79.47</v>
      </c>
      <c r="D23" s="46">
        <f t="shared" si="0"/>
        <v>81.25</v>
      </c>
      <c r="E23" s="63">
        <f t="shared" si="1"/>
        <v>87.55387931034483</v>
      </c>
      <c r="F23" s="92">
        <v>82.16</v>
      </c>
      <c r="G23" s="46">
        <v>85.58</v>
      </c>
      <c r="H23" s="46">
        <f t="shared" si="2"/>
        <v>83.87</v>
      </c>
      <c r="I23" s="63">
        <f t="shared" si="3"/>
        <v>92.67403314917128</v>
      </c>
      <c r="J23" s="45">
        <v>71.09</v>
      </c>
      <c r="K23" s="46">
        <v>52.96</v>
      </c>
      <c r="L23" s="46">
        <f t="shared" si="4"/>
        <v>62.025000000000006</v>
      </c>
      <c r="M23" s="63">
        <f t="shared" si="5"/>
        <v>92.85179640718563</v>
      </c>
      <c r="N23" s="93">
        <v>84.3</v>
      </c>
      <c r="O23" s="46">
        <v>95.5</v>
      </c>
      <c r="P23" s="46">
        <f t="shared" si="6"/>
        <v>89.9</v>
      </c>
      <c r="Q23" s="63">
        <f t="shared" si="7"/>
        <v>98.25136612021858</v>
      </c>
      <c r="R23" s="45">
        <v>80.8</v>
      </c>
      <c r="S23" s="46">
        <v>80.5</v>
      </c>
      <c r="T23" s="46">
        <f t="shared" si="8"/>
        <v>80.65</v>
      </c>
      <c r="U23" s="63">
        <f t="shared" si="16"/>
        <v>97.28588661037395</v>
      </c>
      <c r="V23" s="45">
        <v>65.6</v>
      </c>
      <c r="W23" s="46">
        <v>61.5</v>
      </c>
      <c r="X23" s="46">
        <f t="shared" si="9"/>
        <v>63.55</v>
      </c>
      <c r="Y23" s="63">
        <f t="shared" si="10"/>
        <v>95.42042042042041</v>
      </c>
      <c r="Z23" s="73">
        <f t="shared" si="11"/>
        <v>76.79</v>
      </c>
      <c r="AA23" s="46">
        <f t="shared" si="12"/>
        <v>75.208</v>
      </c>
      <c r="AB23" s="63">
        <f t="shared" si="13"/>
        <v>93.31017369727046</v>
      </c>
      <c r="AC23" s="45">
        <f t="shared" si="14"/>
        <v>75.999</v>
      </c>
      <c r="AD23" s="43">
        <f t="shared" si="15"/>
        <v>95.59622641509434</v>
      </c>
      <c r="AE23" s="44"/>
    </row>
    <row r="24" spans="1:31" ht="12.75">
      <c r="A24" s="68" t="s">
        <v>20</v>
      </c>
      <c r="B24" s="48">
        <v>84.53</v>
      </c>
      <c r="C24" s="49">
        <v>90.26</v>
      </c>
      <c r="D24" s="49">
        <f t="shared" si="0"/>
        <v>87.39500000000001</v>
      </c>
      <c r="E24" s="64">
        <f t="shared" si="1"/>
        <v>94.17564655172414</v>
      </c>
      <c r="F24" s="94">
        <v>82.57</v>
      </c>
      <c r="G24" s="49">
        <v>81.23</v>
      </c>
      <c r="H24" s="49">
        <f t="shared" si="2"/>
        <v>81.9</v>
      </c>
      <c r="I24" s="64">
        <f t="shared" si="3"/>
        <v>90.49723756906077</v>
      </c>
      <c r="J24" s="48">
        <v>63.76</v>
      </c>
      <c r="K24" s="49">
        <v>70.62</v>
      </c>
      <c r="L24" s="49">
        <f t="shared" si="4"/>
        <v>67.19</v>
      </c>
      <c r="M24" s="64">
        <f t="shared" si="5"/>
        <v>100.58383233532933</v>
      </c>
      <c r="N24" s="95">
        <v>84.5</v>
      </c>
      <c r="O24" s="49">
        <v>91.1</v>
      </c>
      <c r="P24" s="49">
        <f t="shared" si="6"/>
        <v>87.8</v>
      </c>
      <c r="Q24" s="64">
        <f t="shared" si="7"/>
        <v>95.95628415300546</v>
      </c>
      <c r="R24" s="48">
        <v>80.8</v>
      </c>
      <c r="S24" s="49">
        <v>81.4</v>
      </c>
      <c r="T24" s="49">
        <f t="shared" si="8"/>
        <v>81.1</v>
      </c>
      <c r="U24" s="64">
        <f t="shared" si="16"/>
        <v>97.82870928829915</v>
      </c>
      <c r="V24" s="48">
        <v>51.5</v>
      </c>
      <c r="W24" s="49">
        <v>63.1</v>
      </c>
      <c r="X24" s="49">
        <f t="shared" si="9"/>
        <v>57.3</v>
      </c>
      <c r="Y24" s="64">
        <f t="shared" si="10"/>
        <v>86.03603603603602</v>
      </c>
      <c r="Z24" s="51">
        <f t="shared" si="11"/>
        <v>72.626</v>
      </c>
      <c r="AA24" s="49">
        <f t="shared" si="12"/>
        <v>77.49000000000001</v>
      </c>
      <c r="AB24" s="64">
        <f t="shared" si="13"/>
        <v>96.14143920595534</v>
      </c>
      <c r="AC24" s="48">
        <f t="shared" si="14"/>
        <v>75.058</v>
      </c>
      <c r="AD24" s="52">
        <f t="shared" si="15"/>
        <v>94.4125786163522</v>
      </c>
      <c r="AE24" s="44"/>
    </row>
    <row r="25" spans="1:31" ht="12.75">
      <c r="A25" s="67" t="s">
        <v>31</v>
      </c>
      <c r="B25" s="45">
        <v>87.41</v>
      </c>
      <c r="C25" s="46">
        <v>87.32</v>
      </c>
      <c r="D25" s="46">
        <f t="shared" si="0"/>
        <v>87.365</v>
      </c>
      <c r="E25" s="63">
        <f t="shared" si="1"/>
        <v>94.14331896551722</v>
      </c>
      <c r="F25" s="92">
        <v>83.84</v>
      </c>
      <c r="G25" s="46">
        <v>88.94</v>
      </c>
      <c r="H25" s="46">
        <f t="shared" si="2"/>
        <v>86.39</v>
      </c>
      <c r="I25" s="63">
        <f t="shared" si="3"/>
        <v>95.4585635359116</v>
      </c>
      <c r="J25" s="45">
        <v>65.26</v>
      </c>
      <c r="K25" s="46">
        <v>66.22</v>
      </c>
      <c r="L25" s="46">
        <f t="shared" si="4"/>
        <v>65.74000000000001</v>
      </c>
      <c r="M25" s="63">
        <f t="shared" si="5"/>
        <v>98.41317365269462</v>
      </c>
      <c r="N25" s="93">
        <v>87</v>
      </c>
      <c r="O25" s="46">
        <v>97.3</v>
      </c>
      <c r="P25" s="46">
        <f t="shared" si="6"/>
        <v>92.15</v>
      </c>
      <c r="Q25" s="63">
        <f t="shared" si="7"/>
        <v>100.7103825136612</v>
      </c>
      <c r="R25" s="45">
        <v>87.4</v>
      </c>
      <c r="S25" s="46">
        <v>83.5</v>
      </c>
      <c r="T25" s="46">
        <f t="shared" si="8"/>
        <v>85.45</v>
      </c>
      <c r="U25" s="63">
        <f t="shared" si="16"/>
        <v>103.07599517490954</v>
      </c>
      <c r="V25" s="45">
        <v>70.4</v>
      </c>
      <c r="W25" s="46">
        <v>69.9</v>
      </c>
      <c r="X25" s="46">
        <f t="shared" si="9"/>
        <v>70.15</v>
      </c>
      <c r="Y25" s="63">
        <f t="shared" si="10"/>
        <v>105.33033033033033</v>
      </c>
      <c r="Z25" s="73">
        <f t="shared" si="11"/>
        <v>78.78</v>
      </c>
      <c r="AA25" s="46">
        <f t="shared" si="12"/>
        <v>81.172</v>
      </c>
      <c r="AB25" s="63">
        <f t="shared" si="13"/>
        <v>100.70967741935483</v>
      </c>
      <c r="AC25" s="45">
        <f t="shared" si="14"/>
        <v>79.976</v>
      </c>
      <c r="AD25" s="43">
        <f t="shared" si="15"/>
        <v>100.59874213836477</v>
      </c>
      <c r="AE25" s="44"/>
    </row>
    <row r="26" spans="1:31" ht="13.5" thickBot="1">
      <c r="A26" s="69" t="s">
        <v>35</v>
      </c>
      <c r="B26" s="54"/>
      <c r="C26" s="55"/>
      <c r="D26" s="55"/>
      <c r="E26" s="65"/>
      <c r="F26" s="96"/>
      <c r="G26" s="57"/>
      <c r="H26" s="55"/>
      <c r="I26" s="65"/>
      <c r="J26" s="54">
        <v>66.6</v>
      </c>
      <c r="K26" s="55">
        <v>60.9</v>
      </c>
      <c r="L26" s="55">
        <f t="shared" si="4"/>
        <v>63.75</v>
      </c>
      <c r="M26" s="56">
        <f t="shared" si="5"/>
        <v>95.43413173652694</v>
      </c>
      <c r="N26" s="79"/>
      <c r="O26" s="55"/>
      <c r="P26" s="55"/>
      <c r="Q26" s="56"/>
      <c r="R26" s="54">
        <v>80</v>
      </c>
      <c r="S26" s="55">
        <v>85.7</v>
      </c>
      <c r="T26" s="55">
        <f t="shared" si="8"/>
        <v>82.85</v>
      </c>
      <c r="U26" s="65">
        <v>100</v>
      </c>
      <c r="V26" s="54">
        <v>64.8</v>
      </c>
      <c r="W26" s="55">
        <v>69.9</v>
      </c>
      <c r="X26" s="55">
        <f t="shared" si="9"/>
        <v>67.35</v>
      </c>
      <c r="Y26" s="56">
        <v>101</v>
      </c>
      <c r="Z26" s="40">
        <f>(F26+J26+N26+R26+V26)/3</f>
        <v>70.46666666666665</v>
      </c>
      <c r="AA26" s="55">
        <f>(G26+K26+O26+S26+W26)/3</f>
        <v>72.16666666666667</v>
      </c>
      <c r="AB26" s="65">
        <f>3*AA26/(J10+R10+V10)*100</f>
        <v>98.5973221604882</v>
      </c>
      <c r="AC26" s="54">
        <f t="shared" si="14"/>
        <v>71.31666666666666</v>
      </c>
      <c r="AD26" s="58">
        <f>3*AC26/(L10+T10+X10)*100</f>
        <v>99.21628640326469</v>
      </c>
      <c r="AE26" s="44"/>
    </row>
    <row r="27" spans="1:31" s="104" customFormat="1" ht="11.25">
      <c r="A27" s="97" t="s">
        <v>24</v>
      </c>
      <c r="B27" s="98">
        <v>84.8</v>
      </c>
      <c r="C27" s="98">
        <v>88.3</v>
      </c>
      <c r="D27" s="99"/>
      <c r="E27" s="99"/>
      <c r="F27" s="100">
        <v>82.73</v>
      </c>
      <c r="G27" s="100">
        <v>88.51</v>
      </c>
      <c r="H27" s="99"/>
      <c r="I27" s="99">
        <v>154</v>
      </c>
      <c r="J27" s="100">
        <v>65.38</v>
      </c>
      <c r="K27" s="100">
        <v>65.12</v>
      </c>
      <c r="L27" s="99"/>
      <c r="M27" s="99">
        <v>327</v>
      </c>
      <c r="N27" s="100">
        <f>SUM(N10:N26)/16</f>
        <v>88.05</v>
      </c>
      <c r="O27" s="100">
        <f>SUM(O10:O26)/16</f>
        <v>94.79375</v>
      </c>
      <c r="P27" s="99"/>
      <c r="Q27" s="101">
        <v>205</v>
      </c>
      <c r="R27" s="100">
        <f>SUM(R10:R26)/17</f>
        <v>84.2529411764706</v>
      </c>
      <c r="S27" s="100">
        <f>SUM(S10:S26)/17</f>
        <v>82.5294117647059</v>
      </c>
      <c r="T27" s="99"/>
      <c r="U27" s="101">
        <v>198</v>
      </c>
      <c r="V27" s="100">
        <f>SUM(V10:V26)/17</f>
        <v>63.94705882352942</v>
      </c>
      <c r="W27" s="100">
        <f>SUM(W10:W26)/17</f>
        <v>65.38823529411765</v>
      </c>
      <c r="X27" s="99"/>
      <c r="Y27" s="99">
        <v>200</v>
      </c>
      <c r="Z27" s="100">
        <f>SUM(Z10:Z26)/16</f>
        <v>81.30416666666666</v>
      </c>
      <c r="AA27" s="100">
        <f>SUM(AA10:AA26)/16</f>
        <v>83.73541666666668</v>
      </c>
      <c r="AB27" s="99"/>
      <c r="AC27" s="99"/>
      <c r="AD27" s="102"/>
      <c r="AE27" s="103"/>
    </row>
    <row r="28" spans="1:31" s="104" customFormat="1" ht="11.25">
      <c r="A28" s="97" t="s">
        <v>25</v>
      </c>
      <c r="B28" s="99"/>
      <c r="C28" s="99"/>
      <c r="D28" s="99"/>
      <c r="E28" s="99"/>
      <c r="F28" s="99"/>
      <c r="G28" s="99"/>
      <c r="H28" s="99"/>
      <c r="I28" s="99">
        <v>434</v>
      </c>
      <c r="J28" s="99"/>
      <c r="K28" s="99"/>
      <c r="L28" s="99"/>
      <c r="M28" s="99">
        <v>952</v>
      </c>
      <c r="N28" s="103"/>
      <c r="O28" s="99"/>
      <c r="P28" s="99"/>
      <c r="Q28" s="101">
        <v>580</v>
      </c>
      <c r="R28" s="105"/>
      <c r="S28" s="99"/>
      <c r="T28" s="99"/>
      <c r="U28" s="101">
        <v>559</v>
      </c>
      <c r="V28" s="99"/>
      <c r="W28" s="99"/>
      <c r="X28" s="99"/>
      <c r="Y28" s="99">
        <v>565</v>
      </c>
      <c r="Z28" s="99"/>
      <c r="AA28" s="99"/>
      <c r="AB28" s="99"/>
      <c r="AC28" s="99"/>
      <c r="AD28" s="102"/>
      <c r="AE28" s="103"/>
    </row>
    <row r="29" spans="1:31" s="104" customFormat="1" ht="12" thickBot="1">
      <c r="A29" s="106" t="s">
        <v>26</v>
      </c>
      <c r="B29" s="107"/>
      <c r="C29" s="107"/>
      <c r="D29" s="107"/>
      <c r="E29" s="107"/>
      <c r="F29" s="107"/>
      <c r="G29" s="107"/>
      <c r="H29" s="107"/>
      <c r="I29" s="107">
        <v>3.5</v>
      </c>
      <c r="J29" s="107"/>
      <c r="K29" s="107"/>
      <c r="L29" s="107"/>
      <c r="M29" s="107">
        <v>10.1</v>
      </c>
      <c r="N29" s="107"/>
      <c r="O29" s="107"/>
      <c r="P29" s="107"/>
      <c r="Q29" s="108">
        <v>4.4</v>
      </c>
      <c r="R29" s="109"/>
      <c r="S29" s="107"/>
      <c r="T29" s="107"/>
      <c r="U29" s="108">
        <v>4.6</v>
      </c>
      <c r="V29" s="107"/>
      <c r="W29" s="107"/>
      <c r="X29" s="107"/>
      <c r="Y29" s="107">
        <v>6.1</v>
      </c>
      <c r="Z29" s="107"/>
      <c r="AA29" s="107"/>
      <c r="AB29" s="107"/>
      <c r="AC29" s="107"/>
      <c r="AD29" s="110"/>
      <c r="AE29" s="103"/>
    </row>
    <row r="30" spans="1:31" ht="12.75">
      <c r="A30" s="60" t="s">
        <v>43</v>
      </c>
      <c r="AE30" s="44"/>
    </row>
    <row r="31" spans="1:18" ht="12.75">
      <c r="A31" s="21" t="s">
        <v>39</v>
      </c>
      <c r="R31" s="21"/>
    </row>
    <row r="32" ht="12.75">
      <c r="R32" s="80"/>
    </row>
    <row r="33" spans="1:18" ht="12.75">
      <c r="A33" s="21" t="s">
        <v>50</v>
      </c>
      <c r="R33" s="80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Hushållningssällskapet HS I M</cp:lastModifiedBy>
  <cp:lastPrinted>2002-10-18T13:36:44Z</cp:lastPrinted>
  <dcterms:created xsi:type="dcterms:W3CDTF">2002-10-09T06:05:28Z</dcterms:created>
  <dcterms:modified xsi:type="dcterms:W3CDTF">2002-10-18T13:37:30Z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